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7945" windowHeight="12375"/>
  </bookViews>
  <sheets>
    <sheet name="设备" sheetId="1" r:id="rId1"/>
  </sheets>
  <calcPr calcId="114210"/>
</workbook>
</file>

<file path=xl/calcChain.xml><?xml version="1.0" encoding="utf-8"?>
<calcChain xmlns="http://schemas.openxmlformats.org/spreadsheetml/2006/main">
  <c r="L90" i="1"/>
  <c r="K90"/>
  <c r="J90"/>
  <c r="I90"/>
  <c r="K89"/>
  <c r="J89"/>
  <c r="I89"/>
  <c r="K88"/>
  <c r="J88"/>
  <c r="I88"/>
  <c r="J87"/>
  <c r="I87"/>
  <c r="K86"/>
  <c r="J86"/>
  <c r="I86"/>
  <c r="J85"/>
  <c r="I85"/>
  <c r="J84"/>
  <c r="I84"/>
  <c r="J83"/>
  <c r="I83"/>
  <c r="I82"/>
  <c r="J81"/>
  <c r="I81"/>
  <c r="J80"/>
  <c r="I80"/>
  <c r="J79"/>
  <c r="I79"/>
  <c r="I78"/>
  <c r="J77"/>
  <c r="I77"/>
  <c r="J76"/>
  <c r="I76"/>
  <c r="K75"/>
  <c r="J75"/>
  <c r="I75"/>
  <c r="J74"/>
  <c r="I74"/>
  <c r="I73"/>
  <c r="L72"/>
  <c r="K72"/>
  <c r="J72"/>
  <c r="I72"/>
  <c r="K71"/>
  <c r="J71"/>
  <c r="I71"/>
  <c r="J70"/>
  <c r="I70"/>
  <c r="L69"/>
  <c r="K69"/>
  <c r="J69"/>
  <c r="I69"/>
  <c r="J68"/>
  <c r="I68"/>
  <c r="J67"/>
  <c r="I67"/>
  <c r="K66"/>
  <c r="J66"/>
  <c r="I66"/>
  <c r="K65"/>
  <c r="J65"/>
  <c r="I65"/>
  <c r="J64"/>
  <c r="I64"/>
  <c r="J63"/>
  <c r="I63"/>
  <c r="K62"/>
  <c r="J62"/>
  <c r="I62"/>
  <c r="J61"/>
  <c r="I61"/>
  <c r="J60"/>
  <c r="I60"/>
  <c r="J59"/>
  <c r="I59"/>
  <c r="J58"/>
  <c r="I58"/>
  <c r="J57"/>
  <c r="I57"/>
  <c r="J56"/>
  <c r="I56"/>
  <c r="J55"/>
  <c r="I55"/>
  <c r="J54"/>
  <c r="I54"/>
  <c r="K53"/>
  <c r="J53"/>
  <c r="I53"/>
  <c r="K52"/>
  <c r="J52"/>
  <c r="I52"/>
  <c r="K51"/>
  <c r="J51"/>
  <c r="I51"/>
  <c r="K50"/>
  <c r="J50"/>
  <c r="I50"/>
  <c r="K49"/>
  <c r="J49"/>
  <c r="I49"/>
  <c r="J48"/>
  <c r="I48"/>
  <c r="J47"/>
  <c r="I47"/>
  <c r="K46"/>
  <c r="J46"/>
  <c r="I46"/>
  <c r="J45"/>
  <c r="I45"/>
  <c r="J44"/>
  <c r="I44"/>
  <c r="J43"/>
  <c r="I43"/>
  <c r="J42"/>
  <c r="I42"/>
  <c r="K41"/>
  <c r="J41"/>
  <c r="I41"/>
  <c r="J40"/>
  <c r="I40"/>
  <c r="J39"/>
  <c r="I39"/>
  <c r="J38"/>
  <c r="I38"/>
  <c r="J37"/>
  <c r="I37"/>
  <c r="J36"/>
  <c r="I36"/>
  <c r="J35"/>
  <c r="I35"/>
  <c r="K34"/>
  <c r="J34"/>
  <c r="I34"/>
  <c r="J33"/>
  <c r="I33"/>
  <c r="J32"/>
  <c r="I32"/>
  <c r="J31"/>
  <c r="I31"/>
  <c r="J30"/>
  <c r="I30"/>
  <c r="K29"/>
  <c r="J29"/>
  <c r="I29"/>
  <c r="J28"/>
  <c r="I28"/>
  <c r="J27"/>
  <c r="I27"/>
  <c r="J26"/>
  <c r="I26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I14"/>
  <c r="I13"/>
  <c r="I12"/>
  <c r="J11"/>
  <c r="I11"/>
  <c r="I10"/>
  <c r="I9"/>
  <c r="J8"/>
  <c r="I8"/>
  <c r="J7"/>
  <c r="I7"/>
  <c r="J6"/>
  <c r="I6"/>
  <c r="J5"/>
  <c r="I5"/>
</calcChain>
</file>

<file path=xl/sharedStrings.xml><?xml version="1.0" encoding="utf-8"?>
<sst xmlns="http://schemas.openxmlformats.org/spreadsheetml/2006/main" count="426" uniqueCount="191">
  <si>
    <t>拟处置资产清单</t>
  </si>
  <si>
    <t>(以下设备拆除时均不包含动力柜、配电箱到设备主机的二次配电电缆）</t>
  </si>
  <si>
    <t>序号</t>
  </si>
  <si>
    <t>品名</t>
  </si>
  <si>
    <t>规格型号</t>
  </si>
  <si>
    <t>生产厂家</t>
  </si>
  <si>
    <t>单位</t>
  </si>
  <si>
    <t>数量</t>
  </si>
  <si>
    <t>购置时间</t>
  </si>
  <si>
    <t>备注(具体位置）</t>
  </si>
  <si>
    <t>示例图片</t>
  </si>
  <si>
    <t>粉碎机组</t>
  </si>
  <si>
    <t>TF700</t>
  </si>
  <si>
    <t>天津中药机械厂</t>
  </si>
  <si>
    <t>套</t>
  </si>
  <si>
    <t>前处理组（含控制柜及平台）</t>
  </si>
  <si>
    <t>热风循环烘箱</t>
  </si>
  <si>
    <t>CT-CⅢ</t>
  </si>
  <si>
    <t>常州市星星干燥设备有限公司</t>
  </si>
  <si>
    <t>台</t>
  </si>
  <si>
    <t>前处理组</t>
  </si>
  <si>
    <t>柴田式粉碎机</t>
  </si>
  <si>
    <t>F-400</t>
  </si>
  <si>
    <t>前处理组（含控制柜）</t>
  </si>
  <si>
    <t>脉动真空灭菌器</t>
  </si>
  <si>
    <t>XG1.D型</t>
  </si>
  <si>
    <t>山东新华医药器械股份有限公司</t>
  </si>
  <si>
    <t>XY-720洗药机</t>
  </si>
  <si>
    <t>XY-720</t>
  </si>
  <si>
    <t>滚刀式切药机</t>
  </si>
  <si>
    <t>QXG360型</t>
  </si>
  <si>
    <t>周口制药机械厂有限公司</t>
  </si>
  <si>
    <t>回转式切药机</t>
  </si>
  <si>
    <t>河南周口制药机械厂</t>
  </si>
  <si>
    <t>不锈钢炒药机</t>
  </si>
  <si>
    <t>可倾式反应锅</t>
  </si>
  <si>
    <t>KF-Ⅱ</t>
  </si>
  <si>
    <t>热风循环烘箱（净化式）</t>
  </si>
  <si>
    <t>CT-C-0</t>
  </si>
  <si>
    <t>南京润邦机械科技有限公司</t>
  </si>
  <si>
    <t>升华结晶设备</t>
  </si>
  <si>
    <t>浓缩组</t>
  </si>
  <si>
    <t>单效浓缩器</t>
  </si>
  <si>
    <t>常熟市科慧生物制药设备厂</t>
  </si>
  <si>
    <t>双循环浓缩器</t>
  </si>
  <si>
    <t>常熟市科慧深生物制药设备厂</t>
  </si>
  <si>
    <t>KF-300</t>
  </si>
  <si>
    <t>国营常熟制药机械厂</t>
  </si>
  <si>
    <t>CT-C-1</t>
  </si>
  <si>
    <t>制粒组</t>
  </si>
  <si>
    <t>万能粉粹机</t>
  </si>
  <si>
    <t>WF-30B</t>
  </si>
  <si>
    <t>江阴市大创机械制造有限公司</t>
  </si>
  <si>
    <t>真空干燥器</t>
  </si>
  <si>
    <t>FZG-15</t>
  </si>
  <si>
    <t>沸腾干燥制粒器</t>
  </si>
  <si>
    <t>FL-200</t>
  </si>
  <si>
    <t>重庆市长江制药机械有限公司</t>
  </si>
  <si>
    <t>振动筛</t>
  </si>
  <si>
    <t>LS-500</t>
  </si>
  <si>
    <t>老松（新乡）机械有限公司</t>
  </si>
  <si>
    <t>喷雾干燥制粒器</t>
  </si>
  <si>
    <t>PGL-80C</t>
  </si>
  <si>
    <t>ZS-600</t>
  </si>
  <si>
    <t>浙江温岭市医疗器械厂</t>
  </si>
  <si>
    <t>方锥混合机</t>
  </si>
  <si>
    <t>HF-4000</t>
  </si>
  <si>
    <t>温州市成东药机有限公司</t>
  </si>
  <si>
    <t>离心喷雾干燥机</t>
  </si>
  <si>
    <t>MDR-50</t>
  </si>
  <si>
    <t>无锡现代喷雾干燥设备有限公司</t>
  </si>
  <si>
    <t>沸腾制粒干燥器</t>
  </si>
  <si>
    <t>FL-120</t>
  </si>
  <si>
    <t>重庆市长江化工制药机械厂</t>
  </si>
  <si>
    <t>阿莫西林组</t>
  </si>
  <si>
    <t>HF-2000</t>
  </si>
  <si>
    <t>万能粉碎机</t>
  </si>
  <si>
    <t>30B</t>
  </si>
  <si>
    <t>江苏省无锡市新安建发药化机械厂</t>
  </si>
  <si>
    <t>头孢车间二楼</t>
  </si>
  <si>
    <t>全自动硬胶囊填充机</t>
  </si>
  <si>
    <t>NJP-2000B</t>
  </si>
  <si>
    <t>北京翰林航宇科技发展有限公司</t>
  </si>
  <si>
    <t>2006.5，2009.11</t>
  </si>
  <si>
    <t>自动泡罩包装机</t>
  </si>
  <si>
    <t>DPP-250Ⅱ型</t>
  </si>
  <si>
    <t>上海江南制药机械有限公司</t>
  </si>
  <si>
    <t>DPP-260K2</t>
  </si>
  <si>
    <t>V型混合机</t>
  </si>
  <si>
    <t>VH-1.5</t>
  </si>
  <si>
    <t>CT-C-Ⅱ型</t>
  </si>
  <si>
    <t>江苏常州市干燥设备厂</t>
  </si>
  <si>
    <t>ZKH真空进快速混合机</t>
  </si>
  <si>
    <t>ZKH-1500</t>
  </si>
  <si>
    <t>常州市一步干燥设备厂</t>
  </si>
  <si>
    <t>颗粒自动包装机</t>
  </si>
  <si>
    <t>BDZF-30A</t>
  </si>
  <si>
    <t>中国天津轻工包装机械厂</t>
  </si>
  <si>
    <t>江南包装机械有限公司</t>
  </si>
  <si>
    <t>头孢车间一楼</t>
  </si>
  <si>
    <t>DKDK40Ⅱ</t>
  </si>
  <si>
    <t>高效包衣机</t>
  </si>
  <si>
    <t>BGB-150C</t>
  </si>
  <si>
    <t>中国航天工业总公司六二五所</t>
  </si>
  <si>
    <t>重庆市长江制药机械制造有限公司</t>
  </si>
  <si>
    <t>槽型混合机</t>
  </si>
  <si>
    <t>CH200A</t>
  </si>
  <si>
    <t>上海天祥健台制药机械有限公司</t>
  </si>
  <si>
    <t>激光打印机</t>
  </si>
  <si>
    <t>A-200</t>
  </si>
  <si>
    <t>北京爱创科技股份有限公司</t>
  </si>
  <si>
    <t>头孢喷码室</t>
  </si>
  <si>
    <t>JGB-250D</t>
  </si>
  <si>
    <t>温州市健牌药业机械制造有限公司</t>
  </si>
  <si>
    <t>制剂楼二楼</t>
  </si>
  <si>
    <t>JGB-150E</t>
  </si>
  <si>
    <t>温州市制药备厂</t>
  </si>
  <si>
    <t>BGB-350C</t>
  </si>
  <si>
    <t>浙江小伦制药机械有限公司</t>
  </si>
  <si>
    <t>旋转式压片机</t>
  </si>
  <si>
    <t>ZP35B</t>
  </si>
  <si>
    <t>全自动胶囊填充机</t>
  </si>
  <si>
    <t>CFM-1200</t>
  </si>
  <si>
    <t>辽宁省丹东市胶囊机械厂</t>
  </si>
  <si>
    <t>2台自动泡罩包装机</t>
  </si>
  <si>
    <t>DPH190</t>
  </si>
  <si>
    <t>锦州欧仕包装机械有限公司</t>
  </si>
  <si>
    <t>瓶装生产线一套</t>
  </si>
  <si>
    <t>上海恒谊制药设备有限公司</t>
  </si>
  <si>
    <t>CT-C-1型</t>
  </si>
  <si>
    <t>枕式自动包装机</t>
  </si>
  <si>
    <t>DZB-250D</t>
  </si>
  <si>
    <t>瑞安市三环机械有限公司</t>
  </si>
  <si>
    <t>DZB-400D</t>
  </si>
  <si>
    <t>制剂楼一楼滴丸</t>
  </si>
  <si>
    <t>滴丸生产线</t>
  </si>
  <si>
    <t>SDWJ48-1</t>
  </si>
  <si>
    <t>北京鑫航成科技发展有限公司</t>
  </si>
  <si>
    <t>软胶囊生产线</t>
  </si>
  <si>
    <t>四节转笼</t>
  </si>
  <si>
    <t>上海延安制药厂制药机械分厂</t>
  </si>
  <si>
    <t>制剂楼一楼</t>
  </si>
  <si>
    <t>三足式离心机</t>
  </si>
  <si>
    <t>江苏张家港市龙泰机械有限公司</t>
  </si>
  <si>
    <t>罐旋机生产线</t>
  </si>
  <si>
    <t>ZKGX24~12</t>
  </si>
  <si>
    <t>湖南中兴制药机械有限公司</t>
  </si>
  <si>
    <t>糖浆组</t>
  </si>
  <si>
    <t>304多功能提取浓缩机组</t>
  </si>
  <si>
    <t>DTN-0.2</t>
  </si>
  <si>
    <t>南京永上制药设备厂</t>
  </si>
  <si>
    <t>技术中心一楼</t>
  </si>
  <si>
    <t>多功能制粒制丸包衣机</t>
  </si>
  <si>
    <t>DLB-5</t>
  </si>
  <si>
    <t>重庆长江制药机械制造有限公司</t>
  </si>
  <si>
    <t>2吨纯化水反渗透系统一套</t>
  </si>
  <si>
    <t>2T/H</t>
  </si>
  <si>
    <t>广州万冠制药设备有限公司</t>
  </si>
  <si>
    <t>纯化水房</t>
  </si>
  <si>
    <t>乙醇罐</t>
  </si>
  <si>
    <t>12立方</t>
  </si>
  <si>
    <t>酒精罐区</t>
  </si>
  <si>
    <t>不锈钢储罐</t>
  </si>
  <si>
    <t>2m³</t>
  </si>
  <si>
    <t>开水房</t>
  </si>
  <si>
    <t>不锈钢提取罐</t>
  </si>
  <si>
    <t>常熟制药机械厂有限公司</t>
  </si>
  <si>
    <t>提取组</t>
  </si>
  <si>
    <t>1m³</t>
  </si>
  <si>
    <t>不锈钢储罐(接受罐）</t>
  </si>
  <si>
    <t>150L</t>
  </si>
  <si>
    <t>常熟市朗和制药化工设备有限公司</t>
  </si>
  <si>
    <t>保温提取罐</t>
  </si>
  <si>
    <t>静沉罐</t>
  </si>
  <si>
    <t>总混罐</t>
  </si>
  <si>
    <t>5.4m³</t>
  </si>
  <si>
    <t>800L</t>
  </si>
  <si>
    <t>不锈钢配浆罐</t>
  </si>
  <si>
    <t>300L</t>
  </si>
  <si>
    <t>600L</t>
  </si>
  <si>
    <t>化胶罐</t>
  </si>
  <si>
    <t>RJNJ-2</t>
  </si>
  <si>
    <t>不锈钢换热罐</t>
  </si>
  <si>
    <t>配浆罐</t>
  </si>
  <si>
    <t>1.54m³</t>
  </si>
  <si>
    <t>不锈钢配料罐</t>
  </si>
  <si>
    <t>2.2m³</t>
  </si>
  <si>
    <t>不锈钢调整罐（2台）+蒸煮罐（3台）</t>
  </si>
  <si>
    <t>TZG1-2000</t>
  </si>
  <si>
    <t>南京仁宝制药设备有限公司</t>
  </si>
  <si>
    <t>№004公告附件1：</t>
    <phoneticPr fontId="11" type="noConversion"/>
  </si>
</sst>
</file>

<file path=xl/styles.xml><?xml version="1.0" encoding="utf-8"?>
<styleSheet xmlns="http://schemas.openxmlformats.org/spreadsheetml/2006/main">
  <numFmts count="3">
    <numFmt numFmtId="176" formatCode="yyyy&quot;年&quot;m&quot;月&quot;;@"/>
    <numFmt numFmtId="177" formatCode="0.00_);[Red]\(0.00\)"/>
    <numFmt numFmtId="178" formatCode="0.00_ "/>
  </numFmts>
  <fonts count="12">
    <font>
      <sz val="11"/>
      <color theme="1"/>
      <name val="宋体"/>
      <charset val="134"/>
      <scheme val="minor"/>
    </font>
    <font>
      <b/>
      <sz val="14"/>
      <color indexed="8"/>
      <name val="仿宋"/>
      <family val="3"/>
      <charset val="134"/>
    </font>
    <font>
      <b/>
      <sz val="12"/>
      <color indexed="8"/>
      <name val="宋体"/>
      <charset val="134"/>
    </font>
    <font>
      <sz val="14"/>
      <color indexed="8"/>
      <name val="仿宋"/>
      <family val="3"/>
      <charset val="134"/>
    </font>
    <font>
      <sz val="10"/>
      <name val="等线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MS Sans Serif"/>
      <family val="2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等线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/>
    <xf numFmtId="0" fontId="0" fillId="0" borderId="1" xfId="0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0" fillId="2" borderId="1" xfId="0" applyFill="1" applyBorder="1" applyAlignment="1"/>
    <xf numFmtId="0" fontId="8" fillId="2" borderId="1" xfId="0" applyFont="1" applyFill="1" applyBorder="1" applyAlignment="1"/>
    <xf numFmtId="0" fontId="9" fillId="2" borderId="1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tabSelected="1" workbookViewId="0">
      <selection activeCell="N9" sqref="N9"/>
    </sheetView>
  </sheetViews>
  <sheetFormatPr defaultRowHeight="13.5"/>
  <cols>
    <col min="1" max="1" width="4.25" style="1" customWidth="1"/>
    <col min="2" max="2" width="18.125" style="2" customWidth="1"/>
    <col min="3" max="3" width="11.125" style="3" customWidth="1"/>
    <col min="4" max="4" width="22.625" style="3" customWidth="1"/>
    <col min="5" max="5" width="5.375" style="3" customWidth="1"/>
    <col min="6" max="6" width="8.375" style="3" customWidth="1"/>
    <col min="7" max="7" width="10.375" style="41" customWidth="1"/>
    <col min="8" max="8" width="22.375" style="2" customWidth="1"/>
    <col min="9" max="9" width="11.75" style="3" customWidth="1"/>
    <col min="10" max="16384" width="9" style="3"/>
  </cols>
  <sheetData>
    <row r="1" spans="1:12" ht="37.5" customHeight="1">
      <c r="B1" s="4" t="s">
        <v>190</v>
      </c>
    </row>
    <row r="2" spans="1:12" ht="27" customHeight="1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customFormat="1" ht="27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s="1" customFormat="1" ht="27.95" customHeight="1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7" t="s">
        <v>8</v>
      </c>
      <c r="H4" s="6" t="s">
        <v>9</v>
      </c>
      <c r="I4" s="20" t="s">
        <v>10</v>
      </c>
      <c r="J4" s="20" t="s">
        <v>10</v>
      </c>
      <c r="K4" s="20" t="s">
        <v>10</v>
      </c>
      <c r="L4" s="20" t="s">
        <v>10</v>
      </c>
    </row>
    <row r="5" spans="1:12" ht="39.950000000000003" customHeight="1">
      <c r="A5" s="8">
        <v>1</v>
      </c>
      <c r="B5" s="9" t="s">
        <v>11</v>
      </c>
      <c r="C5" s="10" t="s">
        <v>12</v>
      </c>
      <c r="D5" s="9" t="s">
        <v>13</v>
      </c>
      <c r="E5" s="10" t="s">
        <v>14</v>
      </c>
      <c r="F5" s="11">
        <v>1</v>
      </c>
      <c r="G5" s="42">
        <v>2003.1</v>
      </c>
      <c r="H5" s="9" t="s">
        <v>15</v>
      </c>
      <c r="I5" s="21" t="str">
        <f>_xlfn.DISPIMG("ID_022897E6AE0D4724B12A8B00019D8948",1)</f>
        <v>=DISPIMG("ID_022897E6AE0D4724B12A8B00019D8948",1)</v>
      </c>
      <c r="J5" s="21" t="str">
        <f>_xlfn.DISPIMG("ID_DE6F9CE61541420382D8036575F78FF2",1)</f>
        <v>=DISPIMG("ID_DE6F9CE61541420382D8036575F78FF2",1)</v>
      </c>
      <c r="K5" s="21"/>
      <c r="L5" s="22"/>
    </row>
    <row r="6" spans="1:12" ht="39.950000000000003" customHeight="1">
      <c r="A6" s="8">
        <v>2</v>
      </c>
      <c r="B6" s="9" t="s">
        <v>16</v>
      </c>
      <c r="C6" s="10" t="s">
        <v>17</v>
      </c>
      <c r="D6" s="9" t="s">
        <v>18</v>
      </c>
      <c r="E6" s="10" t="s">
        <v>19</v>
      </c>
      <c r="F6" s="11">
        <v>2</v>
      </c>
      <c r="G6" s="11">
        <v>2002.12</v>
      </c>
      <c r="H6" s="9" t="s">
        <v>20</v>
      </c>
      <c r="I6" s="21" t="str">
        <f>_xlfn.DISPIMG("ID_1B8CBDB8A9DE4DDDBD5BB1AF8FA103EA",1)</f>
        <v>=DISPIMG("ID_1B8CBDB8A9DE4DDDBD5BB1AF8FA103EA",1)</v>
      </c>
      <c r="J6" s="21" t="str">
        <f>_xlfn.DISPIMG("ID_6407073CC578419EAD402DDF17F77173",1)</f>
        <v>=DISPIMG("ID_6407073CC578419EAD402DDF17F77173",1)</v>
      </c>
      <c r="K6" s="21"/>
      <c r="L6" s="22"/>
    </row>
    <row r="7" spans="1:12" ht="39.950000000000003" customHeight="1">
      <c r="A7" s="8">
        <v>3</v>
      </c>
      <c r="B7" s="12" t="s">
        <v>21</v>
      </c>
      <c r="C7" s="12" t="s">
        <v>22</v>
      </c>
      <c r="D7" s="9" t="s">
        <v>13</v>
      </c>
      <c r="E7" s="10" t="s">
        <v>19</v>
      </c>
      <c r="F7" s="11">
        <v>1</v>
      </c>
      <c r="G7" s="11">
        <v>2018.4</v>
      </c>
      <c r="H7" s="9" t="s">
        <v>23</v>
      </c>
      <c r="I7" s="21" t="str">
        <f>_xlfn.DISPIMG("ID_22AEEEEC9D0546FFB303B40B646D7B1B",1)</f>
        <v>=DISPIMG("ID_22AEEEEC9D0546FFB303B40B646D7B1B",1)</v>
      </c>
      <c r="J7" s="21" t="str">
        <f>_xlfn.DISPIMG("ID_92EF4CB1F6EC4B759EE3066274A2D671",1)</f>
        <v>=DISPIMG("ID_92EF4CB1F6EC4B759EE3066274A2D671",1)</v>
      </c>
      <c r="K7" s="21"/>
      <c r="L7" s="22"/>
    </row>
    <row r="8" spans="1:12" ht="39.950000000000003" customHeight="1">
      <c r="A8" s="8">
        <v>4</v>
      </c>
      <c r="B8" s="9" t="s">
        <v>24</v>
      </c>
      <c r="C8" s="10" t="s">
        <v>25</v>
      </c>
      <c r="D8" s="9" t="s">
        <v>26</v>
      </c>
      <c r="E8" s="10" t="s">
        <v>19</v>
      </c>
      <c r="F8" s="11">
        <v>1</v>
      </c>
      <c r="G8" s="11">
        <v>2014.6</v>
      </c>
      <c r="H8" s="9" t="s">
        <v>20</v>
      </c>
      <c r="I8" s="21" t="str">
        <f>_xlfn.DISPIMG("ID_DD458589A89E468DB37E10E878B84143",1)</f>
        <v>=DISPIMG("ID_DD458589A89E468DB37E10E878B84143",1)</v>
      </c>
      <c r="J8" s="21" t="str">
        <f>_xlfn.DISPIMG("ID_6AF442DDC4494DB792F9629E66268631",1)</f>
        <v>=DISPIMG("ID_6AF442DDC4494DB792F9629E66268631",1)</v>
      </c>
      <c r="K8" s="22"/>
      <c r="L8" s="22"/>
    </row>
    <row r="9" spans="1:12" ht="39.950000000000003" customHeight="1">
      <c r="A9" s="8">
        <v>5</v>
      </c>
      <c r="B9" s="9" t="s">
        <v>27</v>
      </c>
      <c r="C9" s="12" t="s">
        <v>28</v>
      </c>
      <c r="D9" s="9" t="s">
        <v>13</v>
      </c>
      <c r="E9" s="10" t="s">
        <v>19</v>
      </c>
      <c r="F9" s="11">
        <v>1</v>
      </c>
      <c r="G9" s="43">
        <v>2003.1</v>
      </c>
      <c r="H9" s="9" t="s">
        <v>20</v>
      </c>
      <c r="I9" s="21" t="str">
        <f>_xlfn.DISPIMG("ID_6536C445AFE94D709D96660611CA5E17",1)</f>
        <v>=DISPIMG("ID_6536C445AFE94D709D96660611CA5E17",1)</v>
      </c>
      <c r="J9" s="21"/>
      <c r="K9" s="21"/>
      <c r="L9" s="22"/>
    </row>
    <row r="10" spans="1:12" ht="39.950000000000003" customHeight="1">
      <c r="A10" s="8">
        <v>6</v>
      </c>
      <c r="B10" s="9" t="s">
        <v>27</v>
      </c>
      <c r="C10" s="10" t="s">
        <v>28</v>
      </c>
      <c r="D10" s="9" t="s">
        <v>13</v>
      </c>
      <c r="E10" s="10" t="s">
        <v>19</v>
      </c>
      <c r="F10" s="11">
        <v>1</v>
      </c>
      <c r="G10" s="11">
        <v>2002.6</v>
      </c>
      <c r="H10" s="9" t="s">
        <v>20</v>
      </c>
      <c r="I10" s="21" t="str">
        <f>_xlfn.DISPIMG("ID_46A4314C6BA044969A1B343561D27655",1)</f>
        <v>=DISPIMG("ID_46A4314C6BA044969A1B343561D27655",1)</v>
      </c>
      <c r="J10" s="21"/>
      <c r="K10" s="21"/>
      <c r="L10" s="22"/>
    </row>
    <row r="11" spans="1:12" ht="39.950000000000003" customHeight="1">
      <c r="A11" s="8">
        <v>7</v>
      </c>
      <c r="B11" s="9" t="s">
        <v>29</v>
      </c>
      <c r="C11" s="10" t="s">
        <v>30</v>
      </c>
      <c r="D11" s="9" t="s">
        <v>31</v>
      </c>
      <c r="E11" s="10" t="s">
        <v>19</v>
      </c>
      <c r="F11" s="11">
        <v>1</v>
      </c>
      <c r="G11" s="44">
        <v>2007.6</v>
      </c>
      <c r="H11" s="9" t="s">
        <v>20</v>
      </c>
      <c r="I11" s="21" t="str">
        <f>_xlfn.DISPIMG("ID_5F0FC31AC7634C288517BDAD359E631B",1)</f>
        <v>=DISPIMG("ID_5F0FC31AC7634C288517BDAD359E631B",1)</v>
      </c>
      <c r="J11" s="21" t="str">
        <f>_xlfn.DISPIMG("ID_D1E8A68CDB2345BC86C4174001B1EB8F",1)</f>
        <v>=DISPIMG("ID_D1E8A68CDB2345BC86C4174001B1EB8F",1)</v>
      </c>
      <c r="K11" s="21"/>
      <c r="L11" s="22"/>
    </row>
    <row r="12" spans="1:12" ht="39.950000000000003" customHeight="1">
      <c r="A12" s="8">
        <v>8</v>
      </c>
      <c r="B12" s="9" t="s">
        <v>32</v>
      </c>
      <c r="C12" s="10"/>
      <c r="D12" s="13" t="s">
        <v>33</v>
      </c>
      <c r="E12" s="10" t="s">
        <v>19</v>
      </c>
      <c r="F12" s="11">
        <v>1</v>
      </c>
      <c r="G12" s="43">
        <v>2003.1</v>
      </c>
      <c r="H12" s="9" t="s">
        <v>20</v>
      </c>
      <c r="I12" s="21" t="str">
        <f>_xlfn.DISPIMG("ID_F93D5DAEAB944ABF8D47F7AC53607238",1)</f>
        <v>=DISPIMG("ID_F93D5DAEAB944ABF8D47F7AC53607238",1)</v>
      </c>
      <c r="J12" s="21"/>
      <c r="K12" s="21"/>
      <c r="L12" s="22"/>
    </row>
    <row r="13" spans="1:12" ht="39.950000000000003" customHeight="1">
      <c r="A13" s="8">
        <v>9</v>
      </c>
      <c r="B13" s="12" t="s">
        <v>34</v>
      </c>
      <c r="C13" s="10"/>
      <c r="D13" s="13" t="s">
        <v>33</v>
      </c>
      <c r="E13" s="10" t="s">
        <v>19</v>
      </c>
      <c r="F13" s="11">
        <v>1</v>
      </c>
      <c r="G13" s="43">
        <v>2003.1</v>
      </c>
      <c r="H13" s="9" t="s">
        <v>20</v>
      </c>
      <c r="I13" s="21" t="str">
        <f>_xlfn.DISPIMG("ID_8BB5FDA98D73477D929AC675E2434A78",1)</f>
        <v>=DISPIMG("ID_8BB5FDA98D73477D929AC675E2434A78",1)</v>
      </c>
      <c r="J13" s="21"/>
      <c r="K13" s="21"/>
      <c r="L13" s="22"/>
    </row>
    <row r="14" spans="1:12" ht="39.950000000000003" customHeight="1">
      <c r="A14" s="8">
        <v>10</v>
      </c>
      <c r="B14" s="9" t="s">
        <v>35</v>
      </c>
      <c r="C14" s="10" t="s">
        <v>36</v>
      </c>
      <c r="D14" s="9"/>
      <c r="E14" s="10" t="s">
        <v>19</v>
      </c>
      <c r="F14" s="11">
        <v>1</v>
      </c>
      <c r="G14" s="11">
        <v>2000.11</v>
      </c>
      <c r="H14" s="9" t="s">
        <v>20</v>
      </c>
      <c r="I14" s="21" t="str">
        <f>_xlfn.DISPIMG("ID_1A77C392C309459ABEC53EAA9FD7888C",1)</f>
        <v>=DISPIMG("ID_1A77C392C309459ABEC53EAA9FD7888C",1)</v>
      </c>
      <c r="J14" s="21"/>
      <c r="K14" s="21"/>
      <c r="L14" s="22"/>
    </row>
    <row r="15" spans="1:12" ht="39.950000000000003" customHeight="1">
      <c r="A15" s="8">
        <v>11</v>
      </c>
      <c r="B15" s="9" t="s">
        <v>37</v>
      </c>
      <c r="C15" s="10" t="s">
        <v>38</v>
      </c>
      <c r="D15" s="9" t="s">
        <v>39</v>
      </c>
      <c r="E15" s="10" t="s">
        <v>19</v>
      </c>
      <c r="F15" s="11">
        <v>1</v>
      </c>
      <c r="G15" s="11">
        <v>2019.12</v>
      </c>
      <c r="H15" s="9" t="s">
        <v>20</v>
      </c>
      <c r="I15" s="23" t="str">
        <f>_xlfn.DISPIMG("ID_E312E7DAA06942039649668CD928FD5C",1)</f>
        <v>=DISPIMG("ID_E312E7DAA06942039649668CD928FD5C",1)</v>
      </c>
      <c r="J15" s="23" t="str">
        <f>_xlfn.DISPIMG("ID_9668A778625D4187ACE1EBED91B4D5BD",1)</f>
        <v>=DISPIMG("ID_9668A778625D4187ACE1EBED91B4D5BD",1)</v>
      </c>
      <c r="K15" s="21"/>
      <c r="L15" s="22"/>
    </row>
    <row r="16" spans="1:12" ht="39.950000000000003" customHeight="1">
      <c r="A16" s="8">
        <v>12</v>
      </c>
      <c r="B16" s="14" t="s">
        <v>40</v>
      </c>
      <c r="C16" s="10"/>
      <c r="D16" s="9"/>
      <c r="E16" s="10" t="s">
        <v>19</v>
      </c>
      <c r="F16" s="11">
        <v>1</v>
      </c>
      <c r="G16" s="45">
        <v>2016.1</v>
      </c>
      <c r="H16" s="9" t="s">
        <v>41</v>
      </c>
      <c r="I16" s="21" t="str">
        <f>_xlfn.DISPIMG("ID_163897E7CC604659B7133A4D27F62FE7",1)</f>
        <v>=DISPIMG("ID_163897E7CC604659B7133A4D27F62FE7",1)</v>
      </c>
      <c r="J16" s="21" t="str">
        <f>_xlfn.DISPIMG("ID_556CF969F7834550BADAB2D66FFEBBF6",1)</f>
        <v>=DISPIMG("ID_556CF969F7834550BADAB2D66FFEBBF6",1)</v>
      </c>
      <c r="K16" s="21"/>
      <c r="L16" s="21"/>
    </row>
    <row r="17" spans="1:12" ht="39.950000000000003" customHeight="1">
      <c r="A17" s="8">
        <v>13</v>
      </c>
      <c r="B17" s="9" t="s">
        <v>42</v>
      </c>
      <c r="C17" s="10"/>
      <c r="D17" s="13" t="s">
        <v>43</v>
      </c>
      <c r="E17" s="10" t="s">
        <v>19</v>
      </c>
      <c r="F17" s="11">
        <v>2</v>
      </c>
      <c r="G17" s="45">
        <v>2003.1</v>
      </c>
      <c r="H17" s="9" t="s">
        <v>41</v>
      </c>
      <c r="I17" s="21" t="str">
        <f>_xlfn.DISPIMG("ID_9A90C503897648F0A4A73CC569047FA3",1)</f>
        <v>=DISPIMG("ID_9A90C503897648F0A4A73CC569047FA3",1)</v>
      </c>
      <c r="J17" s="21" t="str">
        <f>_xlfn.DISPIMG("ID_1778094BEBCE430788A3BE7CA4378F66",1)</f>
        <v>=DISPIMG("ID_1778094BEBCE430788A3BE7CA4378F66",1)</v>
      </c>
      <c r="K17" s="22"/>
      <c r="L17" s="21"/>
    </row>
    <row r="18" spans="1:12" ht="39.950000000000003" customHeight="1">
      <c r="A18" s="8">
        <v>14</v>
      </c>
      <c r="B18" s="14" t="s">
        <v>44</v>
      </c>
      <c r="C18" s="10"/>
      <c r="D18" s="9" t="s">
        <v>45</v>
      </c>
      <c r="E18" s="10" t="s">
        <v>19</v>
      </c>
      <c r="F18" s="11">
        <v>1</v>
      </c>
      <c r="G18" s="11">
        <v>2002.12</v>
      </c>
      <c r="H18" s="9" t="s">
        <v>41</v>
      </c>
      <c r="I18" s="21" t="str">
        <f>_xlfn.DISPIMG("ID_0AEE39E9BBBE444FA6D1BE9BB5563B55",1)</f>
        <v>=DISPIMG("ID_0AEE39E9BBBE444FA6D1BE9BB5563B55",1)</v>
      </c>
      <c r="J18" s="21" t="str">
        <f>_xlfn.DISPIMG("ID_9601F711BFF04DF0B01E08185D08FF32",1)</f>
        <v>=DISPIMG("ID_9601F711BFF04DF0B01E08185D08FF32",1)</v>
      </c>
      <c r="K18" s="21"/>
      <c r="L18" s="21"/>
    </row>
    <row r="19" spans="1:12" ht="39.950000000000003" customHeight="1">
      <c r="A19" s="8">
        <v>15</v>
      </c>
      <c r="B19" s="9" t="s">
        <v>35</v>
      </c>
      <c r="C19" s="10" t="s">
        <v>46</v>
      </c>
      <c r="D19" s="9" t="s">
        <v>47</v>
      </c>
      <c r="E19" s="10" t="s">
        <v>19</v>
      </c>
      <c r="F19" s="11">
        <v>1</v>
      </c>
      <c r="G19" s="11">
        <v>1998.1</v>
      </c>
      <c r="H19" s="9" t="s">
        <v>41</v>
      </c>
      <c r="I19" s="21" t="str">
        <f>_xlfn.DISPIMG("ID_59B73FDBF28248E6BA0CACD5C5114ADC",1)</f>
        <v>=DISPIMG("ID_59B73FDBF28248E6BA0CACD5C5114ADC",1)</v>
      </c>
      <c r="J19" s="21" t="str">
        <f>_xlfn.DISPIMG("ID_F8BAC0999EFE43DCB441BF50B7F05FE0",1)</f>
        <v>=DISPIMG("ID_F8BAC0999EFE43DCB441BF50B7F05FE0",1)</v>
      </c>
      <c r="K19" s="21"/>
      <c r="L19" s="21"/>
    </row>
    <row r="20" spans="1:12" ht="39.950000000000003" customHeight="1">
      <c r="A20" s="8">
        <v>16</v>
      </c>
      <c r="B20" s="9" t="s">
        <v>16</v>
      </c>
      <c r="C20" s="10" t="s">
        <v>48</v>
      </c>
      <c r="D20" s="9" t="s">
        <v>18</v>
      </c>
      <c r="E20" s="10" t="s">
        <v>19</v>
      </c>
      <c r="F20" s="11">
        <v>1</v>
      </c>
      <c r="G20" s="11">
        <v>2002.12</v>
      </c>
      <c r="H20" s="9" t="s">
        <v>49</v>
      </c>
      <c r="I20" s="21" t="str">
        <f>_xlfn.DISPIMG("ID_BFE52AA149C24B60A4A9370D2BD2948F",1)</f>
        <v>=DISPIMG("ID_BFE52AA149C24B60A4A9370D2BD2948F",1)</v>
      </c>
      <c r="J20" s="21" t="str">
        <f>_xlfn.DISPIMG("ID_3DA2BB1DDC7C486596BE13EEB2F6F0A6",1)</f>
        <v>=DISPIMG("ID_3DA2BB1DDC7C486596BE13EEB2F6F0A6",1)</v>
      </c>
      <c r="K20" s="21"/>
      <c r="L20" s="21"/>
    </row>
    <row r="21" spans="1:12" ht="39.950000000000003" customHeight="1">
      <c r="A21" s="8">
        <v>17</v>
      </c>
      <c r="B21" s="9" t="s">
        <v>50</v>
      </c>
      <c r="C21" s="10" t="s">
        <v>51</v>
      </c>
      <c r="D21" s="9" t="s">
        <v>52</v>
      </c>
      <c r="E21" s="10" t="s">
        <v>19</v>
      </c>
      <c r="F21" s="11">
        <v>1</v>
      </c>
      <c r="G21" s="11">
        <v>2003.9</v>
      </c>
      <c r="H21" s="9" t="s">
        <v>49</v>
      </c>
      <c r="I21" s="21" t="str">
        <f>_xlfn.DISPIMG("ID_6690823DFF374E1C99BFF232EBB6015E",1)</f>
        <v>=DISPIMG("ID_6690823DFF374E1C99BFF232EBB6015E",1)</v>
      </c>
      <c r="J21" s="21" t="str">
        <f>_xlfn.DISPIMG("ID_D25A7ED85F8B45318850922611564FDB",1)</f>
        <v>=DISPIMG("ID_D25A7ED85F8B45318850922611564FDB",1)</v>
      </c>
      <c r="K21" s="21"/>
      <c r="L21" s="21"/>
    </row>
    <row r="22" spans="1:12" ht="39.950000000000003" customHeight="1">
      <c r="A22" s="8">
        <v>18</v>
      </c>
      <c r="B22" s="9" t="s">
        <v>53</v>
      </c>
      <c r="C22" s="10" t="s">
        <v>54</v>
      </c>
      <c r="D22" s="9" t="s">
        <v>18</v>
      </c>
      <c r="E22" s="10" t="s">
        <v>19</v>
      </c>
      <c r="F22" s="11">
        <v>1</v>
      </c>
      <c r="G22" s="11">
        <v>2002.12</v>
      </c>
      <c r="H22" s="9" t="s">
        <v>49</v>
      </c>
      <c r="I22" s="21" t="str">
        <f>_xlfn.DISPIMG("ID_9DCC0B9121424CF58B55D8CC4813F481",1)</f>
        <v>=DISPIMG("ID_9DCC0B9121424CF58B55D8CC4813F481",1)</v>
      </c>
      <c r="J22" s="21" t="str">
        <f>_xlfn.DISPIMG("ID_2F337B247CA24501B2A28A1169210C63",1)</f>
        <v>=DISPIMG("ID_2F337B247CA24501B2A28A1169210C63",1)</v>
      </c>
      <c r="K22" s="21"/>
      <c r="L22" s="21"/>
    </row>
    <row r="23" spans="1:12" ht="39.950000000000003" customHeight="1">
      <c r="A23" s="8">
        <v>19</v>
      </c>
      <c r="B23" s="9" t="s">
        <v>55</v>
      </c>
      <c r="C23" s="10" t="s">
        <v>56</v>
      </c>
      <c r="D23" s="13" t="s">
        <v>57</v>
      </c>
      <c r="E23" s="10" t="s">
        <v>19</v>
      </c>
      <c r="F23" s="11">
        <v>3</v>
      </c>
      <c r="G23" s="43">
        <v>2003.1</v>
      </c>
      <c r="H23" s="9" t="s">
        <v>49</v>
      </c>
      <c r="I23" s="21" t="str">
        <f>_xlfn.DISPIMG("ID_E94193A72FF249F087E1C12DA8387A65",1)</f>
        <v>=DISPIMG("ID_E94193A72FF249F087E1C12DA8387A65",1)</v>
      </c>
      <c r="J23" s="21" t="str">
        <f>_xlfn.DISPIMG("ID_F284D31D82AB4202B39B84A53F3C472C",1)</f>
        <v>=DISPIMG("ID_F284D31D82AB4202B39B84A53F3C472C",1)</v>
      </c>
      <c r="K23" s="22"/>
      <c r="L23" s="22"/>
    </row>
    <row r="24" spans="1:12" ht="39.950000000000003" customHeight="1">
      <c r="A24" s="8">
        <v>20</v>
      </c>
      <c r="B24" s="9" t="s">
        <v>58</v>
      </c>
      <c r="C24" s="10" t="s">
        <v>59</v>
      </c>
      <c r="D24" s="9" t="s">
        <v>60</v>
      </c>
      <c r="E24" s="10" t="s">
        <v>19</v>
      </c>
      <c r="F24" s="11">
        <v>1</v>
      </c>
      <c r="G24" s="44">
        <v>2003.5</v>
      </c>
      <c r="H24" s="9" t="s">
        <v>49</v>
      </c>
      <c r="I24" s="21" t="str">
        <f>_xlfn.DISPIMG("ID_42642987E6194E16B38C281E53034178",1)</f>
        <v>=DISPIMG("ID_42642987E6194E16B38C281E53034178",1)</v>
      </c>
      <c r="J24" s="21" t="str">
        <f>_xlfn.DISPIMG("ID_5AFE0123E401459CA686A168FFB488D8",1)</f>
        <v>=DISPIMG("ID_5AFE0123E401459CA686A168FFB488D8",1)</v>
      </c>
      <c r="K24" s="21"/>
      <c r="L24" s="21"/>
    </row>
    <row r="25" spans="1:12" ht="39.950000000000003" customHeight="1">
      <c r="A25" s="8">
        <v>21</v>
      </c>
      <c r="B25" s="9" t="s">
        <v>35</v>
      </c>
      <c r="C25" s="10" t="s">
        <v>46</v>
      </c>
      <c r="D25" s="9" t="s">
        <v>47</v>
      </c>
      <c r="E25" s="10" t="s">
        <v>19</v>
      </c>
      <c r="F25" s="11">
        <v>1</v>
      </c>
      <c r="G25" s="11">
        <v>1996.8</v>
      </c>
      <c r="H25" s="9" t="s">
        <v>49</v>
      </c>
      <c r="I25" s="21" t="str">
        <f>_xlfn.DISPIMG("ID_C0F315FAAD604FF484C826F95FE44E0B",1)</f>
        <v>=DISPIMG("ID_C0F315FAAD604FF484C826F95FE44E0B",1)</v>
      </c>
      <c r="J25" s="21" t="str">
        <f>_xlfn.DISPIMG("ID_D9ACDD560181460DACD37F2CE6D2F9A0",1)</f>
        <v>=DISPIMG("ID_D9ACDD560181460DACD37F2CE6D2F9A0",1)</v>
      </c>
      <c r="K25" s="21"/>
      <c r="L25" s="21"/>
    </row>
    <row r="26" spans="1:12" ht="39.950000000000003" customHeight="1">
      <c r="A26" s="8">
        <v>22</v>
      </c>
      <c r="B26" s="9" t="s">
        <v>61</v>
      </c>
      <c r="C26" s="10" t="s">
        <v>62</v>
      </c>
      <c r="D26" s="13" t="s">
        <v>57</v>
      </c>
      <c r="E26" s="10" t="s">
        <v>19</v>
      </c>
      <c r="F26" s="11">
        <v>1</v>
      </c>
      <c r="G26" s="43">
        <v>2003.1</v>
      </c>
      <c r="H26" s="9" t="s">
        <v>49</v>
      </c>
      <c r="I26" s="21" t="str">
        <f>_xlfn.DISPIMG("ID_8DE5E791D36647BF8277E4E564B94E3E",1)</f>
        <v>=DISPIMG("ID_8DE5E791D36647BF8277E4E564B94E3E",1)</v>
      </c>
      <c r="J26" s="21" t="str">
        <f>_xlfn.DISPIMG("ID_5AE45C38DE1E4CFB8BE8F9A3C4C46AD0",1)</f>
        <v>=DISPIMG("ID_5AE45C38DE1E4CFB8BE8F9A3C4C46AD0",1)</v>
      </c>
      <c r="K26" s="22"/>
      <c r="L26" s="22"/>
    </row>
    <row r="27" spans="1:12" ht="39.950000000000003" customHeight="1">
      <c r="A27" s="8">
        <v>23</v>
      </c>
      <c r="B27" s="9" t="s">
        <v>58</v>
      </c>
      <c r="C27" s="10" t="s">
        <v>63</v>
      </c>
      <c r="D27" s="9" t="s">
        <v>64</v>
      </c>
      <c r="E27" s="10" t="s">
        <v>19</v>
      </c>
      <c r="F27" s="11">
        <v>1</v>
      </c>
      <c r="G27" s="11">
        <v>1999.1</v>
      </c>
      <c r="H27" s="9" t="s">
        <v>49</v>
      </c>
      <c r="I27" s="21" t="str">
        <f>_xlfn.DISPIMG("ID_BB5964A785244176BC2C2990F67B93A6",1)</f>
        <v>=DISPIMG("ID_BB5964A785244176BC2C2990F67B93A6",1)</v>
      </c>
      <c r="J27" s="21" t="str">
        <f>_xlfn.DISPIMG("ID_D4E74963E4AE420BAE1AB21015D863ED",1)</f>
        <v>=DISPIMG("ID_D4E74963E4AE420BAE1AB21015D863ED",1)</v>
      </c>
      <c r="K27" s="21"/>
      <c r="L27" s="21"/>
    </row>
    <row r="28" spans="1:12" ht="39.950000000000003" customHeight="1">
      <c r="A28" s="8">
        <v>24</v>
      </c>
      <c r="B28" s="9" t="s">
        <v>65</v>
      </c>
      <c r="C28" s="10" t="s">
        <v>66</v>
      </c>
      <c r="D28" s="9" t="s">
        <v>67</v>
      </c>
      <c r="E28" s="10" t="s">
        <v>19</v>
      </c>
      <c r="F28" s="11">
        <v>1</v>
      </c>
      <c r="G28" s="11">
        <v>2013.7</v>
      </c>
      <c r="H28" s="9" t="s">
        <v>49</v>
      </c>
      <c r="I28" s="21" t="str">
        <f>_xlfn.DISPIMG("ID_C234FCE4906B4A4492D94732BF4E882B",1)</f>
        <v>=DISPIMG("ID_C234FCE4906B4A4492D94732BF4E882B",1)</v>
      </c>
      <c r="J28" s="21" t="str">
        <f>_xlfn.DISPIMG("ID_7A2E16C060FC4E53A84CD082F27D2A0A",1)</f>
        <v>=DISPIMG("ID_7A2E16C060FC4E53A84CD082F27D2A0A",1)</v>
      </c>
      <c r="K28" s="21"/>
      <c r="L28" s="21"/>
    </row>
    <row r="29" spans="1:12" ht="39.950000000000003" customHeight="1">
      <c r="A29" s="8">
        <v>25</v>
      </c>
      <c r="B29" s="9" t="s">
        <v>68</v>
      </c>
      <c r="C29" s="10" t="s">
        <v>69</v>
      </c>
      <c r="D29" s="13" t="s">
        <v>70</v>
      </c>
      <c r="E29" s="10" t="s">
        <v>19</v>
      </c>
      <c r="F29" s="11">
        <v>1</v>
      </c>
      <c r="G29" s="43">
        <v>2002.1</v>
      </c>
      <c r="H29" s="9" t="s">
        <v>49</v>
      </c>
      <c r="I29" s="21" t="str">
        <f>_xlfn.DISPIMG("ID_FDF8119FC5C6468FB92919A372D37BCB",1)</f>
        <v>=DISPIMG("ID_FDF8119FC5C6468FB92919A372D37BCB",1)</v>
      </c>
      <c r="J29" s="21" t="str">
        <f>_xlfn.DISPIMG("ID_D1FF8069359148CDA203C25A4FF4C559",1)</f>
        <v>=DISPIMG("ID_D1FF8069359148CDA203C25A4FF4C559",1)</v>
      </c>
      <c r="K29" s="21" t="str">
        <f>_xlfn.DISPIMG("ID_1BA676457F954496B55BF8C977C5A59E",1)</f>
        <v>=DISPIMG("ID_1BA676457F954496B55BF8C977C5A59E",1)</v>
      </c>
      <c r="L29" s="22"/>
    </row>
    <row r="30" spans="1:12" ht="39.950000000000003" customHeight="1">
      <c r="A30" s="8">
        <v>26</v>
      </c>
      <c r="B30" s="9" t="s">
        <v>71</v>
      </c>
      <c r="C30" s="10" t="s">
        <v>72</v>
      </c>
      <c r="D30" s="9" t="s">
        <v>73</v>
      </c>
      <c r="E30" s="10" t="s">
        <v>19</v>
      </c>
      <c r="F30" s="11">
        <v>1</v>
      </c>
      <c r="G30" s="43">
        <v>2003.1</v>
      </c>
      <c r="H30" s="9" t="s">
        <v>74</v>
      </c>
      <c r="I30" s="21" t="str">
        <f>_xlfn.DISPIMG("ID_6F8AB8AF02004D4287BBCD2FF93E9644",1)</f>
        <v>=DISPIMG("ID_6F8AB8AF02004D4287BBCD2FF93E9644",1)</v>
      </c>
      <c r="J30" s="21" t="str">
        <f>_xlfn.DISPIMG("ID_C3E11918B7554FBA81D8F338E441085E",1)</f>
        <v>=DISPIMG("ID_C3E11918B7554FBA81D8F338E441085E",1)</v>
      </c>
      <c r="K30" s="22"/>
      <c r="L30" s="21"/>
    </row>
    <row r="31" spans="1:12" ht="39.950000000000003" customHeight="1">
      <c r="A31" s="8">
        <v>27</v>
      </c>
      <c r="B31" s="9" t="s">
        <v>65</v>
      </c>
      <c r="C31" s="10" t="s">
        <v>75</v>
      </c>
      <c r="D31" s="9" t="s">
        <v>67</v>
      </c>
      <c r="E31" s="10" t="s">
        <v>19</v>
      </c>
      <c r="F31" s="11">
        <v>1</v>
      </c>
      <c r="G31" s="11">
        <v>2014.6</v>
      </c>
      <c r="H31" s="9" t="s">
        <v>74</v>
      </c>
      <c r="I31" s="21" t="str">
        <f>_xlfn.DISPIMG("ID_986FFD53E83347E58E7556C10BB32D9F",1)</f>
        <v>=DISPIMG("ID_986FFD53E83347E58E7556C10BB32D9F",1)</v>
      </c>
      <c r="J31" s="21" t="str">
        <f>_xlfn.DISPIMG("ID_861F9DABC2B84AC2A6424A5C4F7E6FCF",1)</f>
        <v>=DISPIMG("ID_861F9DABC2B84AC2A6424A5C4F7E6FCF",1)</v>
      </c>
      <c r="K31" s="21"/>
      <c r="L31" s="21"/>
    </row>
    <row r="32" spans="1:12" ht="39.950000000000003" customHeight="1">
      <c r="A32" s="8">
        <v>28</v>
      </c>
      <c r="B32" s="9" t="s">
        <v>16</v>
      </c>
      <c r="C32" s="10" t="s">
        <v>48</v>
      </c>
      <c r="D32" s="9" t="s">
        <v>18</v>
      </c>
      <c r="E32" s="10" t="s">
        <v>19</v>
      </c>
      <c r="F32" s="15">
        <v>1</v>
      </c>
      <c r="G32" s="11">
        <v>2003.1</v>
      </c>
      <c r="H32" s="9" t="s">
        <v>74</v>
      </c>
      <c r="I32" s="21" t="str">
        <f>_xlfn.DISPIMG("ID_4916D801278545ADA2D6E933647524FD",1)</f>
        <v>=DISPIMG("ID_4916D801278545ADA2D6E933647524FD",1)</v>
      </c>
      <c r="J32" s="21" t="str">
        <f>_xlfn.DISPIMG("ID_9B941242EC6B4E759ADC9EFE58608514",1)</f>
        <v>=DISPIMG("ID_9B941242EC6B4E759ADC9EFE58608514",1)</v>
      </c>
      <c r="K32" s="21"/>
      <c r="L32" s="21"/>
    </row>
    <row r="33" spans="1:12" ht="39.950000000000003" customHeight="1">
      <c r="A33" s="8">
        <v>29</v>
      </c>
      <c r="B33" s="9" t="s">
        <v>76</v>
      </c>
      <c r="C33" s="10" t="s">
        <v>77</v>
      </c>
      <c r="D33" s="9" t="s">
        <v>78</v>
      </c>
      <c r="E33" s="10" t="s">
        <v>19</v>
      </c>
      <c r="F33" s="11"/>
      <c r="G33" s="11">
        <v>2001.12</v>
      </c>
      <c r="H33" s="9" t="s">
        <v>79</v>
      </c>
      <c r="I33" s="23" t="str">
        <f>_xlfn.DISPIMG("ID_4E51AB9D11D64372AA5D7D42B296352A",1)</f>
        <v>=DISPIMG("ID_4E51AB9D11D64372AA5D7D42B296352A",1)</v>
      </c>
      <c r="J33" s="23" t="str">
        <f>_xlfn.DISPIMG("ID_29F31512C09B4A1E89ECE10B2A2A5211",1)</f>
        <v>=DISPIMG("ID_29F31512C09B4A1E89ECE10B2A2A5211",1)</v>
      </c>
      <c r="K33" s="21"/>
      <c r="L33" s="21"/>
    </row>
    <row r="34" spans="1:12" ht="39.950000000000003" customHeight="1">
      <c r="A34" s="8">
        <v>30</v>
      </c>
      <c r="B34" s="9" t="s">
        <v>80</v>
      </c>
      <c r="C34" s="10" t="s">
        <v>81</v>
      </c>
      <c r="D34" s="9" t="s">
        <v>82</v>
      </c>
      <c r="E34" s="10" t="s">
        <v>19</v>
      </c>
      <c r="F34" s="11">
        <v>2</v>
      </c>
      <c r="G34" s="46" t="s">
        <v>83</v>
      </c>
      <c r="H34" s="9" t="s">
        <v>79</v>
      </c>
      <c r="I34" s="23" t="str">
        <f>_xlfn.DISPIMG("ID_89DE5C693D47482C8A6A7915800C188A",1)</f>
        <v>=DISPIMG("ID_89DE5C693D47482C8A6A7915800C188A",1)</v>
      </c>
      <c r="J34" s="21" t="str">
        <f>_xlfn.DISPIMG("ID_907F8A798E0B44D0B02B3140D5C33DE8",1)</f>
        <v>=DISPIMG("ID_907F8A798E0B44D0B02B3140D5C33DE8",1)</v>
      </c>
      <c r="K34" s="21" t="str">
        <f>_xlfn.DISPIMG("ID_7BFEB03BEEE945B8997FD93456521387",1)</f>
        <v>=DISPIMG("ID_7BFEB03BEEE945B8997FD93456521387",1)</v>
      </c>
      <c r="L34" s="22"/>
    </row>
    <row r="35" spans="1:12" ht="39.950000000000003" customHeight="1">
      <c r="A35" s="8">
        <v>31</v>
      </c>
      <c r="B35" s="9" t="s">
        <v>84</v>
      </c>
      <c r="C35" s="10" t="s">
        <v>85</v>
      </c>
      <c r="D35" s="9" t="s">
        <v>86</v>
      </c>
      <c r="E35" s="10" t="s">
        <v>19</v>
      </c>
      <c r="F35" s="15">
        <v>1</v>
      </c>
      <c r="G35" s="44">
        <v>2004.2</v>
      </c>
      <c r="H35" s="9" t="s">
        <v>79</v>
      </c>
      <c r="I35" s="23" t="str">
        <f>_xlfn.DISPIMG("ID_5B3F2AA0473448C2AED966592EFD7EE7",1)</f>
        <v>=DISPIMG("ID_5B3F2AA0473448C2AED966592EFD7EE7",1)</v>
      </c>
      <c r="J35" s="23" t="str">
        <f>_xlfn.DISPIMG("ID_7F248F5DF62A4BFC99BF18BDD4F51F05",1)</f>
        <v>=DISPIMG("ID_7F248F5DF62A4BFC99BF18BDD4F51F05",1)</v>
      </c>
      <c r="K35" s="21"/>
      <c r="L35" s="21"/>
    </row>
    <row r="36" spans="1:12" ht="39.950000000000003" customHeight="1">
      <c r="A36" s="8">
        <v>32</v>
      </c>
      <c r="B36" s="9" t="s">
        <v>84</v>
      </c>
      <c r="C36" s="10" t="s">
        <v>87</v>
      </c>
      <c r="D36" s="9" t="s">
        <v>86</v>
      </c>
      <c r="E36" s="10" t="s">
        <v>19</v>
      </c>
      <c r="F36" s="15">
        <v>1</v>
      </c>
      <c r="G36" s="45">
        <v>2008.1</v>
      </c>
      <c r="H36" s="9" t="s">
        <v>79</v>
      </c>
      <c r="I36" s="23" t="str">
        <f>_xlfn.DISPIMG("ID_F43627E94219494D81844809B9884D8D",1)</f>
        <v>=DISPIMG("ID_F43627E94219494D81844809B9884D8D",1)</v>
      </c>
      <c r="J36" s="23" t="str">
        <f>_xlfn.DISPIMG("ID_9864A10994C4457E838853CC36D0A445",1)</f>
        <v>=DISPIMG("ID_9864A10994C4457E838853CC36D0A445",1)</v>
      </c>
      <c r="K36" s="21"/>
      <c r="L36" s="21"/>
    </row>
    <row r="37" spans="1:12" ht="39.950000000000003" customHeight="1">
      <c r="A37" s="8">
        <v>33</v>
      </c>
      <c r="B37" s="12" t="s">
        <v>88</v>
      </c>
      <c r="C37" s="10" t="s">
        <v>89</v>
      </c>
      <c r="D37" s="9" t="s">
        <v>18</v>
      </c>
      <c r="E37" s="10" t="s">
        <v>19</v>
      </c>
      <c r="F37" s="15">
        <v>1</v>
      </c>
      <c r="G37" s="11">
        <v>2003.1</v>
      </c>
      <c r="H37" s="9" t="s">
        <v>79</v>
      </c>
      <c r="I37" s="23" t="str">
        <f>_xlfn.DISPIMG("ID_0F91263056D941868012A8EBE7CA059A",1)</f>
        <v>=DISPIMG("ID_0F91263056D941868012A8EBE7CA059A",1)</v>
      </c>
      <c r="J37" s="23" t="str">
        <f>_xlfn.DISPIMG("ID_0C64F2DC6A1D4959B120BCD568A9A951",1)</f>
        <v>=DISPIMG("ID_0C64F2DC6A1D4959B120BCD568A9A951",1)</v>
      </c>
      <c r="K37" s="21"/>
      <c r="L37" s="21"/>
    </row>
    <row r="38" spans="1:12" ht="39.950000000000003" customHeight="1">
      <c r="A38" s="8">
        <v>34</v>
      </c>
      <c r="B38" s="9" t="s">
        <v>16</v>
      </c>
      <c r="C38" s="10" t="s">
        <v>90</v>
      </c>
      <c r="D38" s="9" t="s">
        <v>91</v>
      </c>
      <c r="E38" s="10" t="s">
        <v>19</v>
      </c>
      <c r="F38" s="15">
        <v>1</v>
      </c>
      <c r="G38" s="11">
        <v>1996.9</v>
      </c>
      <c r="H38" s="9" t="s">
        <v>79</v>
      </c>
      <c r="I38" s="23" t="str">
        <f>_xlfn.DISPIMG("ID_F62BFB32049440D7991366F7A7D0FAD6",1)</f>
        <v>=DISPIMG("ID_F62BFB32049440D7991366F7A7D0FAD6",1)</v>
      </c>
      <c r="J38" s="23" t="str">
        <f>_xlfn.DISPIMG("ID_02A81EAACD6C4E53BE918C239B1D05AC",1)</f>
        <v>=DISPIMG("ID_02A81EAACD6C4E53BE918C239B1D05AC",1)</v>
      </c>
      <c r="K38" s="21"/>
      <c r="L38" s="21"/>
    </row>
    <row r="39" spans="1:12" ht="39.950000000000003" customHeight="1">
      <c r="A39" s="8">
        <v>35</v>
      </c>
      <c r="B39" s="12" t="s">
        <v>55</v>
      </c>
      <c r="C39" s="12" t="s">
        <v>72</v>
      </c>
      <c r="D39" s="13" t="s">
        <v>73</v>
      </c>
      <c r="E39" s="10" t="s">
        <v>19</v>
      </c>
      <c r="F39" s="15">
        <v>1</v>
      </c>
      <c r="G39" s="11">
        <v>1996.6</v>
      </c>
      <c r="H39" s="9" t="s">
        <v>79</v>
      </c>
      <c r="I39" s="21" t="str">
        <f>_xlfn.DISPIMG("ID_8F50490C8F6E47B38133704DFDC21D9B",1)</f>
        <v>=DISPIMG("ID_8F50490C8F6E47B38133704DFDC21D9B",1)</v>
      </c>
      <c r="J39" s="21" t="str">
        <f>_xlfn.DISPIMG("ID_05D14C046B704DAA8E97ED2213BD9EDC",1)</f>
        <v>=DISPIMG("ID_05D14C046B704DAA8E97ED2213BD9EDC",1)</v>
      </c>
      <c r="K39" s="22"/>
      <c r="L39" s="21"/>
    </row>
    <row r="40" spans="1:12" ht="39.950000000000003" customHeight="1">
      <c r="A40" s="8">
        <v>36</v>
      </c>
      <c r="B40" s="9" t="s">
        <v>92</v>
      </c>
      <c r="C40" s="10" t="s">
        <v>93</v>
      </c>
      <c r="D40" s="9" t="s">
        <v>94</v>
      </c>
      <c r="E40" s="10" t="s">
        <v>19</v>
      </c>
      <c r="F40" s="15">
        <v>1</v>
      </c>
      <c r="G40" s="11">
        <v>2001.12</v>
      </c>
      <c r="H40" s="9" t="s">
        <v>79</v>
      </c>
      <c r="I40" s="21" t="str">
        <f>_xlfn.DISPIMG("ID_359591E9BE9C4B19AEACD15739A996E2",1)</f>
        <v>=DISPIMG("ID_359591E9BE9C4B19AEACD15739A996E2",1)</v>
      </c>
      <c r="J40" s="21" t="str">
        <f>_xlfn.DISPIMG("ID_9C440A6FAB2E4F4AB8B0360004662830",1)</f>
        <v>=DISPIMG("ID_9C440A6FAB2E4F4AB8B0360004662830",1)</v>
      </c>
      <c r="K40" s="21"/>
      <c r="L40" s="21"/>
    </row>
    <row r="41" spans="1:12" ht="39.950000000000003" customHeight="1">
      <c r="A41" s="8">
        <v>37</v>
      </c>
      <c r="B41" s="9" t="s">
        <v>95</v>
      </c>
      <c r="C41" s="10" t="s">
        <v>96</v>
      </c>
      <c r="D41" s="9" t="s">
        <v>97</v>
      </c>
      <c r="E41" s="10" t="s">
        <v>19</v>
      </c>
      <c r="F41" s="11">
        <v>4</v>
      </c>
      <c r="G41" s="11">
        <v>2001.12</v>
      </c>
      <c r="H41" s="9" t="s">
        <v>79</v>
      </c>
      <c r="I41" s="21" t="str">
        <f>_xlfn.DISPIMG("ID_B9176112C768400E87DA36179274087E",1)</f>
        <v>=DISPIMG("ID_B9176112C768400E87DA36179274087E",1)</v>
      </c>
      <c r="J41" s="21" t="str">
        <f>_xlfn.DISPIMG("ID_1287689ECD1E4519AC265E4A0F7F0E28",1)</f>
        <v>=DISPIMG("ID_1287689ECD1E4519AC265E4A0F7F0E28",1)</v>
      </c>
      <c r="K41" s="21" t="str">
        <f>_xlfn.DISPIMG("ID_F9BF6F68F05D4CC087E98C87102F678A",1)</f>
        <v>=DISPIMG("ID_F9BF6F68F05D4CC087E98C87102F678A",1)</v>
      </c>
      <c r="L41" s="21"/>
    </row>
    <row r="42" spans="1:12" ht="39.950000000000003" customHeight="1">
      <c r="A42" s="8">
        <v>38</v>
      </c>
      <c r="B42" s="9" t="s">
        <v>84</v>
      </c>
      <c r="C42" s="10" t="s">
        <v>85</v>
      </c>
      <c r="D42" s="9" t="s">
        <v>98</v>
      </c>
      <c r="E42" s="10" t="s">
        <v>19</v>
      </c>
      <c r="F42" s="15">
        <v>1</v>
      </c>
      <c r="G42" s="45">
        <v>2003.1</v>
      </c>
      <c r="H42" s="9" t="s">
        <v>99</v>
      </c>
      <c r="I42" s="21" t="str">
        <f>_xlfn.DISPIMG("ID_50AAF750A0674190A3D0DBE2200EEFEF",1)</f>
        <v>=DISPIMG("ID_50AAF750A0674190A3D0DBE2200EEFEF",1)</v>
      </c>
      <c r="J42" s="21" t="str">
        <f>_xlfn.DISPIMG("ID_4501CA43518B4FD28132275E261708BD",1)</f>
        <v>=DISPIMG("ID_4501CA43518B4FD28132275E261708BD",1)</v>
      </c>
      <c r="K42" s="21"/>
      <c r="L42" s="21"/>
    </row>
    <row r="43" spans="1:12" ht="39.950000000000003" customHeight="1">
      <c r="A43" s="8">
        <v>39</v>
      </c>
      <c r="B43" s="9" t="s">
        <v>95</v>
      </c>
      <c r="C43" s="10" t="s">
        <v>100</v>
      </c>
      <c r="D43" s="9" t="s">
        <v>97</v>
      </c>
      <c r="E43" s="10" t="s">
        <v>19</v>
      </c>
      <c r="F43" s="11">
        <v>1</v>
      </c>
      <c r="G43" s="11">
        <v>1999.11</v>
      </c>
      <c r="H43" s="9" t="s">
        <v>99</v>
      </c>
      <c r="I43" s="21" t="str">
        <f>_xlfn.DISPIMG("ID_08524F6AEC9F462CA6C561F03EC7170C",1)</f>
        <v>=DISPIMG("ID_08524F6AEC9F462CA6C561F03EC7170C",1)</v>
      </c>
      <c r="J43" s="21" t="str">
        <f>_xlfn.DISPIMG("ID_44800D3AFE374528B357242C24C8D8C1",1)</f>
        <v>=DISPIMG("ID_44800D3AFE374528B357242C24C8D8C1",1)</v>
      </c>
      <c r="K43" s="21"/>
      <c r="L43" s="21"/>
    </row>
    <row r="44" spans="1:12" ht="39.950000000000003" customHeight="1">
      <c r="A44" s="8">
        <v>40</v>
      </c>
      <c r="B44" s="9" t="s">
        <v>101</v>
      </c>
      <c r="C44" s="10" t="s">
        <v>102</v>
      </c>
      <c r="D44" s="13" t="s">
        <v>103</v>
      </c>
      <c r="E44" s="10" t="s">
        <v>19</v>
      </c>
      <c r="F44" s="15">
        <v>1</v>
      </c>
      <c r="G44" s="45">
        <v>1996.1</v>
      </c>
      <c r="H44" s="9" t="s">
        <v>99</v>
      </c>
      <c r="I44" s="21" t="str">
        <f>_xlfn.DISPIMG("ID_F6A2AD7F7CCD49B693A71906A57C96FA",1)</f>
        <v>=DISPIMG("ID_F6A2AD7F7CCD49B693A71906A57C96FA",1)</v>
      </c>
      <c r="J44" s="21" t="str">
        <f>_xlfn.DISPIMG("ID_7CF705D6EEB54F76BE455171B7259250",1)</f>
        <v>=DISPIMG("ID_7CF705D6EEB54F76BE455171B7259250",1)</v>
      </c>
      <c r="K44" s="21"/>
      <c r="L44" s="21"/>
    </row>
    <row r="45" spans="1:12" ht="39.950000000000003" customHeight="1">
      <c r="A45" s="8">
        <v>41</v>
      </c>
      <c r="B45" s="9" t="s">
        <v>65</v>
      </c>
      <c r="C45" s="10" t="s">
        <v>75</v>
      </c>
      <c r="D45" s="9" t="s">
        <v>67</v>
      </c>
      <c r="E45" s="10" t="s">
        <v>19</v>
      </c>
      <c r="F45" s="15">
        <v>1</v>
      </c>
      <c r="G45" s="11">
        <v>2014.6</v>
      </c>
      <c r="H45" s="9" t="s">
        <v>99</v>
      </c>
      <c r="I45" s="21" t="str">
        <f>_xlfn.DISPIMG("ID_A546B2301EF34B2481A0F30DB5784BDE",1)</f>
        <v>=DISPIMG("ID_A546B2301EF34B2481A0F30DB5784BDE",1)</v>
      </c>
      <c r="J45" s="21" t="str">
        <f>_xlfn.DISPIMG("ID_FCDD3F088E25457385DB6450CC7D6AD7",1)</f>
        <v>=DISPIMG("ID_FCDD3F088E25457385DB6450CC7D6AD7",1)</v>
      </c>
      <c r="K45" s="21"/>
      <c r="L45" s="21"/>
    </row>
    <row r="46" spans="1:12" ht="39.950000000000003" customHeight="1">
      <c r="A46" s="8">
        <v>42</v>
      </c>
      <c r="B46" s="9" t="s">
        <v>55</v>
      </c>
      <c r="C46" s="12" t="s">
        <v>72</v>
      </c>
      <c r="D46" s="13" t="s">
        <v>104</v>
      </c>
      <c r="E46" s="10" t="s">
        <v>19</v>
      </c>
      <c r="F46" s="15">
        <v>1</v>
      </c>
      <c r="G46" s="47">
        <v>1999.11</v>
      </c>
      <c r="H46" s="16" t="s">
        <v>99</v>
      </c>
      <c r="I46" s="21" t="str">
        <f>_xlfn.DISPIMG("ID_2DF43A4916524952918CD548ABF30DDF",1)</f>
        <v>=DISPIMG("ID_2DF43A4916524952918CD548ABF30DDF",1)</v>
      </c>
      <c r="J46" s="21" t="str">
        <f>_xlfn.DISPIMG("ID_221060CE80214B74B57E27375A710CDE",1)</f>
        <v>=DISPIMG("ID_221060CE80214B74B57E27375A710CDE",1)</v>
      </c>
      <c r="K46" s="21" t="str">
        <f>_xlfn.DISPIMG("ID_2041A167FAF94101908321CBB37ACE95",1)</f>
        <v>=DISPIMG("ID_2041A167FAF94101908321CBB37ACE95",1)</v>
      </c>
      <c r="L46" s="22"/>
    </row>
    <row r="47" spans="1:12" ht="39.950000000000003" customHeight="1">
      <c r="A47" s="8">
        <v>43</v>
      </c>
      <c r="B47" s="9" t="s">
        <v>105</v>
      </c>
      <c r="C47" s="10" t="s">
        <v>106</v>
      </c>
      <c r="D47" s="17" t="s">
        <v>107</v>
      </c>
      <c r="E47" s="10" t="s">
        <v>19</v>
      </c>
      <c r="F47" s="15">
        <v>1</v>
      </c>
      <c r="G47" s="11">
        <v>2004.12</v>
      </c>
      <c r="H47" s="9" t="s">
        <v>99</v>
      </c>
      <c r="I47" s="21" t="str">
        <f>_xlfn.DISPIMG("ID_EDA1C694B5494192B6605401D2F30099",1)</f>
        <v>=DISPIMG("ID_EDA1C694B5494192B6605401D2F30099",1)</v>
      </c>
      <c r="J47" s="21" t="str">
        <f>_xlfn.DISPIMG("ID_1AC2145BAECC41F68FF6C635E3F8FBB1",1)</f>
        <v>=DISPIMG("ID_1AC2145BAECC41F68FF6C635E3F8FBB1",1)</v>
      </c>
      <c r="K47" s="21"/>
      <c r="L47" s="21"/>
    </row>
    <row r="48" spans="1:12" ht="39.950000000000003" customHeight="1">
      <c r="A48" s="8">
        <v>44</v>
      </c>
      <c r="B48" s="9" t="s">
        <v>84</v>
      </c>
      <c r="C48" s="10" t="s">
        <v>85</v>
      </c>
      <c r="D48" s="9" t="s">
        <v>98</v>
      </c>
      <c r="E48" s="10" t="s">
        <v>19</v>
      </c>
      <c r="F48" s="11">
        <v>1</v>
      </c>
      <c r="G48" s="43">
        <v>2003.1</v>
      </c>
      <c r="H48" s="9" t="s">
        <v>99</v>
      </c>
      <c r="I48" s="21" t="str">
        <f>_xlfn.DISPIMG("ID_14ADAE1D99754ADEAF8D2B119F95BD17",1)</f>
        <v>=DISPIMG("ID_14ADAE1D99754ADEAF8D2B119F95BD17",1)</v>
      </c>
      <c r="J48" s="21" t="str">
        <f>_xlfn.DISPIMG("ID_CF20D16B15FC43D2B9A58DDE410C53A5",1)</f>
        <v>=DISPIMG("ID_CF20D16B15FC43D2B9A58DDE410C53A5",1)</v>
      </c>
      <c r="K48" s="21"/>
      <c r="L48" s="21"/>
    </row>
    <row r="49" spans="1:12" ht="39.950000000000003" customHeight="1">
      <c r="A49" s="8">
        <v>45</v>
      </c>
      <c r="B49" s="9" t="s">
        <v>108</v>
      </c>
      <c r="C49" s="18" t="s">
        <v>109</v>
      </c>
      <c r="D49" s="13" t="s">
        <v>110</v>
      </c>
      <c r="E49" s="10" t="s">
        <v>19</v>
      </c>
      <c r="F49" s="11">
        <v>3</v>
      </c>
      <c r="G49" s="44">
        <v>2002.5</v>
      </c>
      <c r="H49" s="9" t="s">
        <v>111</v>
      </c>
      <c r="I49" s="21" t="str">
        <f>_xlfn.DISPIMG("ID_5A76433500E14EFC9179A4D43B503DBF",1)</f>
        <v>=DISPIMG("ID_5A76433500E14EFC9179A4D43B503DBF",1)</v>
      </c>
      <c r="J49" s="21" t="str">
        <f>_xlfn.DISPIMG("ID_25480481A7304D57BDB57881BA1121D4",1)</f>
        <v>=DISPIMG("ID_25480481A7304D57BDB57881BA1121D4",1)</v>
      </c>
      <c r="K49" s="21" t="str">
        <f>_xlfn.DISPIMG("ID_A1CD94E6A52D49B7B1B72A99A49BB50E",1)</f>
        <v>=DISPIMG("ID_A1CD94E6A52D49B7B1B72A99A49BB50E",1)</v>
      </c>
      <c r="L49" s="21"/>
    </row>
    <row r="50" spans="1:12" ht="39.950000000000003" customHeight="1">
      <c r="A50" s="8">
        <v>46</v>
      </c>
      <c r="B50" s="9" t="s">
        <v>101</v>
      </c>
      <c r="C50" s="10" t="s">
        <v>112</v>
      </c>
      <c r="D50" s="9" t="s">
        <v>113</v>
      </c>
      <c r="E50" s="10" t="s">
        <v>19</v>
      </c>
      <c r="F50" s="15">
        <v>2</v>
      </c>
      <c r="G50" s="11">
        <v>2014.7</v>
      </c>
      <c r="H50" s="9" t="s">
        <v>114</v>
      </c>
      <c r="I50" s="21" t="str">
        <f>_xlfn.DISPIMG("ID_2A3343EB69ED41B2B3B90664E1FBEFCA",1)</f>
        <v>=DISPIMG("ID_2A3343EB69ED41B2B3B90664E1FBEFCA",1)</v>
      </c>
      <c r="J50" s="21" t="str">
        <f>_xlfn.DISPIMG("ID_94DA0F54CAC142BFAF42EA12BD847079",1)</f>
        <v>=DISPIMG("ID_94DA0F54CAC142BFAF42EA12BD847079",1)</v>
      </c>
      <c r="K50" s="21" t="str">
        <f>_xlfn.DISPIMG("ID_4A5D0D25AB974DED9DB86722D96A632A",1)</f>
        <v>=DISPIMG("ID_4A5D0D25AB974DED9DB86722D96A632A",1)</v>
      </c>
      <c r="L50" s="22"/>
    </row>
    <row r="51" spans="1:12" ht="39.950000000000003" customHeight="1">
      <c r="A51" s="8">
        <v>47</v>
      </c>
      <c r="B51" s="9" t="s">
        <v>101</v>
      </c>
      <c r="C51" s="10" t="s">
        <v>115</v>
      </c>
      <c r="D51" s="9" t="s">
        <v>113</v>
      </c>
      <c r="E51" s="10" t="s">
        <v>19</v>
      </c>
      <c r="F51" s="19">
        <v>1</v>
      </c>
      <c r="G51" s="11">
        <v>2003.1</v>
      </c>
      <c r="H51" s="9" t="s">
        <v>114</v>
      </c>
      <c r="I51" s="21" t="str">
        <f>_xlfn.DISPIMG("ID_4C4C80449E154448920ACBE1E20F1CFC",1)</f>
        <v>=DISPIMG("ID_4C4C80449E154448920ACBE1E20F1CFC",1)</v>
      </c>
      <c r="J51" s="21" t="str">
        <f>_xlfn.DISPIMG("ID_C9E0BC12227E4A7A910D4989B44DE2B6",1)</f>
        <v>=DISPIMG("ID_C9E0BC12227E4A7A910D4989B44DE2B6",1)</v>
      </c>
      <c r="K51" s="21" t="str">
        <f>_xlfn.DISPIMG("ID_27175DE6D4594C2AA76CC3C82DC17F24",1)</f>
        <v>=DISPIMG("ID_27175DE6D4594C2AA76CC3C82DC17F24",1)</v>
      </c>
      <c r="L51" s="22"/>
    </row>
    <row r="52" spans="1:12" ht="39.950000000000003" customHeight="1">
      <c r="A52" s="8">
        <v>48</v>
      </c>
      <c r="B52" s="9" t="s">
        <v>101</v>
      </c>
      <c r="C52" s="10" t="s">
        <v>102</v>
      </c>
      <c r="D52" s="9" t="s">
        <v>116</v>
      </c>
      <c r="E52" s="10" t="s">
        <v>19</v>
      </c>
      <c r="F52" s="11">
        <v>3</v>
      </c>
      <c r="G52" s="11">
        <v>2003.3</v>
      </c>
      <c r="H52" s="9" t="s">
        <v>114</v>
      </c>
      <c r="I52" s="21" t="str">
        <f>_xlfn.DISPIMG("ID_8E84610849BB4FF9A48E994E055C5871",1)</f>
        <v>=DISPIMG("ID_8E84610849BB4FF9A48E994E055C5871",1)</v>
      </c>
      <c r="J52" s="21" t="str">
        <f>_xlfn.DISPIMG("ID_5D886568A4324E058638A1A844929B4B",1)</f>
        <v>=DISPIMG("ID_5D886568A4324E058638A1A844929B4B",1)</v>
      </c>
      <c r="K52" s="21" t="str">
        <f>_xlfn.DISPIMG("ID_FDB56C5F2FE04CA3865D5E6B90B9B141",1)</f>
        <v>=DISPIMG("ID_FDB56C5F2FE04CA3865D5E6B90B9B141",1)</v>
      </c>
      <c r="L52" s="21"/>
    </row>
    <row r="53" spans="1:12" ht="39.950000000000003" customHeight="1">
      <c r="A53" s="8">
        <v>49</v>
      </c>
      <c r="B53" s="9" t="s">
        <v>101</v>
      </c>
      <c r="C53" s="10" t="s">
        <v>117</v>
      </c>
      <c r="D53" s="9" t="s">
        <v>118</v>
      </c>
      <c r="E53" s="10" t="s">
        <v>19</v>
      </c>
      <c r="F53" s="15">
        <v>1</v>
      </c>
      <c r="G53" s="11">
        <v>2011.1</v>
      </c>
      <c r="H53" s="9" t="s">
        <v>114</v>
      </c>
      <c r="I53" s="21" t="str">
        <f>_xlfn.DISPIMG("ID_DB3EF2E634B04FC1B6894044292D025C",1)</f>
        <v>=DISPIMG("ID_DB3EF2E634B04FC1B6894044292D025C",1)</v>
      </c>
      <c r="J53" s="21" t="str">
        <f>_xlfn.DISPIMG("ID_8EB4A9AE3B4B4826A66236DD3507383F",1)</f>
        <v>=DISPIMG("ID_8EB4A9AE3B4B4826A66236DD3507383F",1)</v>
      </c>
      <c r="K53" s="21" t="str">
        <f>_xlfn.DISPIMG("ID_A0048FAF4F4C42D19E8829AF819560F9",1)</f>
        <v>=DISPIMG("ID_A0048FAF4F4C42D19E8829AF819560F9",1)</v>
      </c>
      <c r="L53" s="21"/>
    </row>
    <row r="54" spans="1:12" ht="39.950000000000003" customHeight="1">
      <c r="A54" s="8">
        <v>50</v>
      </c>
      <c r="B54" s="9" t="s">
        <v>119</v>
      </c>
      <c r="C54" s="18" t="s">
        <v>120</v>
      </c>
      <c r="D54" s="13" t="s">
        <v>107</v>
      </c>
      <c r="E54" s="10" t="s">
        <v>19</v>
      </c>
      <c r="F54" s="15">
        <v>3</v>
      </c>
      <c r="G54" s="11">
        <v>2011.1</v>
      </c>
      <c r="H54" s="9" t="s">
        <v>114</v>
      </c>
      <c r="I54" s="21" t="str">
        <f>_xlfn.DISPIMG("ID_098B5E6A0CF442F2BA0D474996E1F3AD",1)</f>
        <v>=DISPIMG("ID_098B5E6A0CF442F2BA0D474996E1F3AD",1)</v>
      </c>
      <c r="J54" s="21" t="str">
        <f>_xlfn.DISPIMG("ID_3D0BBDC612AF4AF296142074C9B88A4D",1)</f>
        <v>=DISPIMG("ID_3D0BBDC612AF4AF296142074C9B88A4D",1)</v>
      </c>
      <c r="K54" s="21"/>
      <c r="L54" s="21"/>
    </row>
    <row r="55" spans="1:12" ht="39.950000000000003" customHeight="1">
      <c r="A55" s="8">
        <v>51</v>
      </c>
      <c r="B55" s="9" t="s">
        <v>121</v>
      </c>
      <c r="C55" s="10" t="s">
        <v>122</v>
      </c>
      <c r="D55" s="9" t="s">
        <v>123</v>
      </c>
      <c r="E55" s="10" t="s">
        <v>19</v>
      </c>
      <c r="F55" s="15">
        <v>1</v>
      </c>
      <c r="G55" s="43">
        <v>2003.1</v>
      </c>
      <c r="H55" s="9" t="s">
        <v>114</v>
      </c>
      <c r="I55" s="21" t="str">
        <f>_xlfn.DISPIMG("ID_8DE477E7A5BD4D0FB4CC9A0083F363B3",1)</f>
        <v>=DISPIMG("ID_8DE477E7A5BD4D0FB4CC9A0083F363B3",1)</v>
      </c>
      <c r="J55" s="21" t="str">
        <f>_xlfn.DISPIMG("ID_8064167D2FA04DA1A97EFFB9367EE37A",1)</f>
        <v>=DISPIMG("ID_8064167D2FA04DA1A97EFFB9367EE37A",1)</v>
      </c>
      <c r="K55" s="21"/>
      <c r="L55" s="21"/>
    </row>
    <row r="56" spans="1:12" ht="39.950000000000003" customHeight="1">
      <c r="A56" s="8">
        <v>52</v>
      </c>
      <c r="B56" s="9" t="s">
        <v>121</v>
      </c>
      <c r="C56" s="10" t="s">
        <v>81</v>
      </c>
      <c r="D56" s="9" t="s">
        <v>82</v>
      </c>
      <c r="E56" s="10" t="s">
        <v>19</v>
      </c>
      <c r="F56" s="11">
        <v>1</v>
      </c>
      <c r="G56" s="45">
        <v>2005.1</v>
      </c>
      <c r="H56" s="9" t="s">
        <v>114</v>
      </c>
      <c r="I56" s="21" t="str">
        <f>_xlfn.DISPIMG("ID_D378CF2EB6214B73B33A1586BD38EA07",1)</f>
        <v>=DISPIMG("ID_D378CF2EB6214B73B33A1586BD38EA07",1)</v>
      </c>
      <c r="J56" s="21" t="str">
        <f>_xlfn.DISPIMG("ID_EB06D339B3AE47FCAD5C0E4E80BDADF2",1)</f>
        <v>=DISPIMG("ID_EB06D339B3AE47FCAD5C0E4E80BDADF2",1)</v>
      </c>
      <c r="K56" s="21"/>
      <c r="L56" s="21"/>
    </row>
    <row r="57" spans="1:12" ht="39.950000000000003" customHeight="1">
      <c r="A57" s="8">
        <v>53</v>
      </c>
      <c r="B57" s="9" t="s">
        <v>84</v>
      </c>
      <c r="C57" s="10" t="s">
        <v>85</v>
      </c>
      <c r="D57" s="9" t="s">
        <v>86</v>
      </c>
      <c r="E57" s="10" t="s">
        <v>19</v>
      </c>
      <c r="F57" s="15">
        <v>1</v>
      </c>
      <c r="G57" s="43">
        <v>2005.1</v>
      </c>
      <c r="H57" s="9" t="s">
        <v>114</v>
      </c>
      <c r="I57" s="21" t="str">
        <f>_xlfn.DISPIMG("ID_C82D27538C7F448591714A4755B426FC",1)</f>
        <v>=DISPIMG("ID_C82D27538C7F448591714A4755B426FC",1)</v>
      </c>
      <c r="J57" s="21" t="str">
        <f>_xlfn.DISPIMG("ID_3C4B4F0784DC49669323782145F2517A",1)</f>
        <v>=DISPIMG("ID_3C4B4F0784DC49669323782145F2517A",1)</v>
      </c>
      <c r="K57" s="21"/>
      <c r="L57" s="21"/>
    </row>
    <row r="58" spans="1:12" ht="39.950000000000003" customHeight="1">
      <c r="A58" s="8">
        <v>54</v>
      </c>
      <c r="B58" s="9" t="s">
        <v>84</v>
      </c>
      <c r="C58" s="10" t="s">
        <v>87</v>
      </c>
      <c r="D58" s="9" t="s">
        <v>86</v>
      </c>
      <c r="E58" s="10" t="s">
        <v>19</v>
      </c>
      <c r="F58" s="11">
        <v>1</v>
      </c>
      <c r="G58" s="11">
        <v>2011.11</v>
      </c>
      <c r="H58" s="9" t="s">
        <v>114</v>
      </c>
      <c r="I58" s="21" t="str">
        <f>_xlfn.DISPIMG("ID_72E0184623DB4763A3467EB22B641CC8",1)</f>
        <v>=DISPIMG("ID_72E0184623DB4763A3467EB22B641CC8",1)</v>
      </c>
      <c r="J58" s="21" t="str">
        <f>_xlfn.DISPIMG("ID_CBBE0DDF6E4E49CABD0A87A91A371F6C",1)</f>
        <v>=DISPIMG("ID_CBBE0DDF6E4E49CABD0A87A91A371F6C",1)</v>
      </c>
      <c r="K58" s="21"/>
      <c r="L58" s="21"/>
    </row>
    <row r="59" spans="1:12" ht="39.950000000000003" customHeight="1">
      <c r="A59" s="8">
        <v>55</v>
      </c>
      <c r="B59" s="9" t="s">
        <v>124</v>
      </c>
      <c r="C59" s="10" t="s">
        <v>125</v>
      </c>
      <c r="D59" s="9" t="s">
        <v>126</v>
      </c>
      <c r="E59" s="10" t="s">
        <v>19</v>
      </c>
      <c r="F59" s="15">
        <v>2</v>
      </c>
      <c r="G59" s="11">
        <v>2003.12</v>
      </c>
      <c r="H59" s="9" t="s">
        <v>114</v>
      </c>
      <c r="I59" s="21" t="str">
        <f>_xlfn.DISPIMG("ID_761D54F289C74CE19CF0F382721FB082",1)</f>
        <v>=DISPIMG("ID_761D54F289C74CE19CF0F382721FB082",1)</v>
      </c>
      <c r="J59" s="21" t="str">
        <f>_xlfn.DISPIMG("ID_0225385453604EAB98BC6EE4F98E5407",1)</f>
        <v>=DISPIMG("ID_0225385453604EAB98BC6EE4F98E5407",1)</v>
      </c>
      <c r="K59" s="21"/>
      <c r="L59" s="21"/>
    </row>
    <row r="60" spans="1:12" ht="39.950000000000003" customHeight="1">
      <c r="A60" s="8">
        <v>56</v>
      </c>
      <c r="B60" s="9" t="s">
        <v>127</v>
      </c>
      <c r="C60" s="10"/>
      <c r="D60" s="9" t="s">
        <v>128</v>
      </c>
      <c r="E60" s="10" t="s">
        <v>19</v>
      </c>
      <c r="F60" s="11">
        <v>1</v>
      </c>
      <c r="G60" s="45">
        <v>2003.1</v>
      </c>
      <c r="H60" s="9" t="s">
        <v>114</v>
      </c>
      <c r="I60" s="21" t="str">
        <f>_xlfn.DISPIMG("ID_19C2CC21A26A4F259CD6E73B48DD6471",1)</f>
        <v>=DISPIMG("ID_19C2CC21A26A4F259CD6E73B48DD6471",1)</v>
      </c>
      <c r="J60" s="21" t="str">
        <f>_xlfn.DISPIMG("ID_58682E30845B4ABBBBEDC0565D94A2BF",1)</f>
        <v>=DISPIMG("ID_58682E30845B4ABBBBEDC0565D94A2BF",1)</v>
      </c>
      <c r="K60" s="21"/>
      <c r="L60" s="21"/>
    </row>
    <row r="61" spans="1:12" ht="39.950000000000003" customHeight="1">
      <c r="A61" s="8">
        <v>57</v>
      </c>
      <c r="B61" s="9" t="s">
        <v>16</v>
      </c>
      <c r="C61" s="10" t="s">
        <v>129</v>
      </c>
      <c r="D61" s="9" t="s">
        <v>18</v>
      </c>
      <c r="E61" s="10" t="s">
        <v>19</v>
      </c>
      <c r="F61" s="15">
        <v>1</v>
      </c>
      <c r="G61" s="11">
        <v>2002.1</v>
      </c>
      <c r="H61" s="9" t="s">
        <v>114</v>
      </c>
      <c r="I61" s="21" t="str">
        <f>_xlfn.DISPIMG("ID_7DC0CF62E0A0472DBEF0492E63CA76CE",1)</f>
        <v>=DISPIMG("ID_7DC0CF62E0A0472DBEF0492E63CA76CE",1)</v>
      </c>
      <c r="J61" s="21" t="str">
        <f>_xlfn.DISPIMG("ID_97D993E6D1CF4910BBEC1E4C9E45F818",1)</f>
        <v>=DISPIMG("ID_97D993E6D1CF4910BBEC1E4C9E45F818",1)</v>
      </c>
      <c r="K61" s="21"/>
      <c r="L61" s="21"/>
    </row>
    <row r="62" spans="1:12" ht="39.950000000000003" customHeight="1">
      <c r="A62" s="8">
        <v>58</v>
      </c>
      <c r="B62" s="9" t="s">
        <v>130</v>
      </c>
      <c r="C62" s="10" t="s">
        <v>131</v>
      </c>
      <c r="D62" s="9" t="s">
        <v>132</v>
      </c>
      <c r="E62" s="10" t="s">
        <v>19</v>
      </c>
      <c r="F62" s="15">
        <v>1</v>
      </c>
      <c r="G62" s="11">
        <v>2005.4</v>
      </c>
      <c r="H62" s="9" t="s">
        <v>114</v>
      </c>
      <c r="I62" s="21" t="str">
        <f>_xlfn.DISPIMG("ID_0DE1E11C1D1C4EB183F28EF39A290DC5",1)</f>
        <v>=DISPIMG("ID_0DE1E11C1D1C4EB183F28EF39A290DC5",1)</v>
      </c>
      <c r="J62" s="21" t="str">
        <f>_xlfn.DISPIMG("ID_B5CC6A8C7FE14DFD936AD0B0365844BB",1)</f>
        <v>=DISPIMG("ID_B5CC6A8C7FE14DFD936AD0B0365844BB",1)</v>
      </c>
      <c r="K62" s="21" t="str">
        <f>_xlfn.DISPIMG("ID_D7388598232742438E620EC37535E7BC",1)</f>
        <v>=DISPIMG("ID_D7388598232742438E620EC37535E7BC",1)</v>
      </c>
      <c r="L62" s="21"/>
    </row>
    <row r="63" spans="1:12" ht="39.950000000000003" customHeight="1">
      <c r="A63" s="8">
        <v>59</v>
      </c>
      <c r="B63" s="9" t="s">
        <v>130</v>
      </c>
      <c r="C63" s="10" t="s">
        <v>133</v>
      </c>
      <c r="D63" s="9" t="s">
        <v>132</v>
      </c>
      <c r="E63" s="10" t="s">
        <v>19</v>
      </c>
      <c r="F63" s="15">
        <v>1</v>
      </c>
      <c r="G63" s="11">
        <v>2011.9</v>
      </c>
      <c r="H63" s="9" t="s">
        <v>114</v>
      </c>
      <c r="I63" s="21" t="str">
        <f>_xlfn.DISPIMG("ID_4AFA250CE9AD4987AA83824A7216A55D",1)</f>
        <v>=DISPIMG("ID_4AFA250CE9AD4987AA83824A7216A55D",1)</v>
      </c>
      <c r="J63" s="21" t="str">
        <f>_xlfn.DISPIMG("ID_72CE99252D72484CAD8155A83D2E8B67",1)</f>
        <v>=DISPIMG("ID_72CE99252D72484CAD8155A83D2E8B67",1)</v>
      </c>
      <c r="K63" s="21"/>
      <c r="L63" s="21"/>
    </row>
    <row r="64" spans="1:12" ht="39.950000000000003" customHeight="1">
      <c r="A64" s="8">
        <v>60</v>
      </c>
      <c r="B64" s="9" t="s">
        <v>84</v>
      </c>
      <c r="C64" s="10" t="s">
        <v>85</v>
      </c>
      <c r="D64" s="9" t="s">
        <v>98</v>
      </c>
      <c r="E64" s="10" t="s">
        <v>19</v>
      </c>
      <c r="F64" s="15">
        <v>1</v>
      </c>
      <c r="G64" s="11">
        <v>2002.11</v>
      </c>
      <c r="H64" s="9" t="s">
        <v>134</v>
      </c>
      <c r="I64" s="23" t="str">
        <f>_xlfn.DISPIMG("ID_426FDEBA639A42C7919ADFD54CDE6C50",1)</f>
        <v>=DISPIMG("ID_426FDEBA639A42C7919ADFD54CDE6C50",1)</v>
      </c>
      <c r="J64" s="23" t="str">
        <f>_xlfn.DISPIMG("ID_17226FFC0F794CE5A43100B1A1F73089",1)</f>
        <v>=DISPIMG("ID_17226FFC0F794CE5A43100B1A1F73089",1)</v>
      </c>
      <c r="K64" s="24"/>
      <c r="L64" s="21"/>
    </row>
    <row r="65" spans="1:12" ht="39.950000000000003" customHeight="1">
      <c r="A65" s="8">
        <v>61</v>
      </c>
      <c r="B65" s="9" t="s">
        <v>135</v>
      </c>
      <c r="C65" s="10" t="s">
        <v>136</v>
      </c>
      <c r="D65" s="9" t="s">
        <v>137</v>
      </c>
      <c r="E65" s="10" t="s">
        <v>19</v>
      </c>
      <c r="F65" s="11">
        <v>1</v>
      </c>
      <c r="G65" s="11">
        <v>2003.12</v>
      </c>
      <c r="H65" s="9" t="s">
        <v>134</v>
      </c>
      <c r="I65" s="23" t="str">
        <f>_xlfn.DISPIMG("ID_B5A65A6317474C73B81E7FD2172CDCB0",1)</f>
        <v>=DISPIMG("ID_B5A65A6317474C73B81E7FD2172CDCB0",1)</v>
      </c>
      <c r="J65" s="21" t="str">
        <f>_xlfn.DISPIMG("ID_807BD89F4FF24953919EE54B8CCEFC29",1)</f>
        <v>=DISPIMG("ID_807BD89F4FF24953919EE54B8CCEFC29",1)</v>
      </c>
      <c r="K65" s="21" t="str">
        <f>_xlfn.DISPIMG("ID_D5924418D21E4C32A59EC7AB4341C306",1)</f>
        <v>=DISPIMG("ID_D5924418D21E4C32A59EC7AB4341C306",1)</v>
      </c>
      <c r="L65" s="22"/>
    </row>
    <row r="66" spans="1:12" ht="39.950000000000003" customHeight="1">
      <c r="A66" s="8">
        <v>62</v>
      </c>
      <c r="B66" s="9" t="s">
        <v>138</v>
      </c>
      <c r="C66" s="25" t="s">
        <v>139</v>
      </c>
      <c r="D66" s="9" t="s">
        <v>140</v>
      </c>
      <c r="E66" s="10" t="s">
        <v>19</v>
      </c>
      <c r="F66" s="15">
        <v>3</v>
      </c>
      <c r="G66" s="45">
        <v>2003.12</v>
      </c>
      <c r="H66" s="9" t="s">
        <v>141</v>
      </c>
      <c r="I66" s="23" t="str">
        <f>_xlfn.DISPIMG("ID_58389C269F1645088128764BAC44138D",1)</f>
        <v>=DISPIMG("ID_58389C269F1645088128764BAC44138D",1)</v>
      </c>
      <c r="J66" s="21" t="str">
        <f>_xlfn.DISPIMG("ID_AE395ADE24954979B63F505F5BAFCB6A",1)</f>
        <v>=DISPIMG("ID_AE395ADE24954979B63F505F5BAFCB6A",1)</v>
      </c>
      <c r="K66" s="23" t="str">
        <f>_xlfn.DISPIMG("ID_B87804C94A30459DA1A1FA0A1FCEC195",1)</f>
        <v>=DISPIMG("ID_B87804C94A30459DA1A1FA0A1FCEC195",1)</v>
      </c>
      <c r="L66" s="22"/>
    </row>
    <row r="67" spans="1:12" ht="39.950000000000003" customHeight="1">
      <c r="A67" s="8">
        <v>63</v>
      </c>
      <c r="B67" s="9" t="s">
        <v>142</v>
      </c>
      <c r="C67" s="10">
        <v>600</v>
      </c>
      <c r="D67" s="9" t="s">
        <v>143</v>
      </c>
      <c r="E67" s="10" t="s">
        <v>19</v>
      </c>
      <c r="F67" s="11">
        <v>1</v>
      </c>
      <c r="G67" s="45">
        <v>2011.12</v>
      </c>
      <c r="H67" s="9" t="s">
        <v>141</v>
      </c>
      <c r="I67" s="21" t="str">
        <f>_xlfn.DISPIMG("ID_6A7A22661C1245A8A1C95960AF196BE2",1)</f>
        <v>=DISPIMG("ID_6A7A22661C1245A8A1C95960AF196BE2",1)</v>
      </c>
      <c r="J67" s="21" t="str">
        <f>_xlfn.DISPIMG("ID_826D104AC49A482FA837D0C63346E145",1)</f>
        <v>=DISPIMG("ID_826D104AC49A482FA837D0C63346E145",1)</v>
      </c>
      <c r="K67" s="21"/>
      <c r="L67" s="21"/>
    </row>
    <row r="68" spans="1:12" ht="39.950000000000003" customHeight="1">
      <c r="A68" s="8">
        <v>64</v>
      </c>
      <c r="B68" s="9" t="s">
        <v>16</v>
      </c>
      <c r="C68" s="10" t="s">
        <v>129</v>
      </c>
      <c r="D68" s="9" t="s">
        <v>18</v>
      </c>
      <c r="E68" s="10" t="s">
        <v>19</v>
      </c>
      <c r="F68" s="15">
        <v>1</v>
      </c>
      <c r="G68" s="11">
        <v>2003.1</v>
      </c>
      <c r="H68" s="9" t="s">
        <v>141</v>
      </c>
      <c r="I68" s="21" t="str">
        <f>_xlfn.DISPIMG("ID_E208CCFD6CC8478398C9ACF38DEB504F",1)</f>
        <v>=DISPIMG("ID_E208CCFD6CC8478398C9ACF38DEB504F",1)</v>
      </c>
      <c r="J68" s="21" t="str">
        <f>_xlfn.DISPIMG("ID_ABE6131885204B97BC051861DB692555",1)</f>
        <v>=DISPIMG("ID_ABE6131885204B97BC051861DB692555",1)</v>
      </c>
      <c r="K68" s="21"/>
      <c r="L68" s="21"/>
    </row>
    <row r="69" spans="1:12" ht="39.950000000000003" customHeight="1">
      <c r="A69" s="8">
        <v>65</v>
      </c>
      <c r="B69" s="9" t="s">
        <v>144</v>
      </c>
      <c r="C69" s="10" t="s">
        <v>145</v>
      </c>
      <c r="D69" s="9" t="s">
        <v>146</v>
      </c>
      <c r="E69" s="10" t="s">
        <v>19</v>
      </c>
      <c r="F69" s="11">
        <v>1</v>
      </c>
      <c r="G69" s="45">
        <v>2014.03</v>
      </c>
      <c r="H69" s="9" t="s">
        <v>147</v>
      </c>
      <c r="I69" s="21" t="str">
        <f>_xlfn.DISPIMG("ID_EB9586F671644B1DA14CD9AD5FFC2635",1)</f>
        <v>=DISPIMG("ID_EB9586F671644B1DA14CD9AD5FFC2635",1)</v>
      </c>
      <c r="J69" s="21" t="str">
        <f>_xlfn.DISPIMG("ID_06B348A734CD48C585889BFE23172D1F",1)</f>
        <v>=DISPIMG("ID_06B348A734CD48C585889BFE23172D1F",1)</v>
      </c>
      <c r="K69" s="21" t="str">
        <f>_xlfn.DISPIMG("ID_50FBD68EF56F40B68078250EEAC1A756",1)</f>
        <v>=DISPIMG("ID_50FBD68EF56F40B68078250EEAC1A756",1)</v>
      </c>
      <c r="L69" s="21" t="str">
        <f>_xlfn.DISPIMG("ID_3D19E0BCFDEC404FA02FFF2318541105",1)</f>
        <v>=DISPIMG("ID_3D19E0BCFDEC404FA02FFF2318541105",1)</v>
      </c>
    </row>
    <row r="70" spans="1:12" ht="39.950000000000003" customHeight="1">
      <c r="A70" s="8">
        <v>66</v>
      </c>
      <c r="B70" s="9" t="s">
        <v>148</v>
      </c>
      <c r="C70" s="10" t="s">
        <v>149</v>
      </c>
      <c r="D70" s="9" t="s">
        <v>150</v>
      </c>
      <c r="E70" s="10" t="s">
        <v>19</v>
      </c>
      <c r="F70" s="15">
        <v>1</v>
      </c>
      <c r="G70" s="11">
        <v>2006.11</v>
      </c>
      <c r="H70" s="9" t="s">
        <v>151</v>
      </c>
      <c r="I70" s="21" t="str">
        <f>_xlfn.DISPIMG("ID_3F91EA14894B4FBF940564B223F22DCE",1)</f>
        <v>=DISPIMG("ID_3F91EA14894B4FBF940564B223F22DCE",1)</v>
      </c>
      <c r="J70" s="21" t="str">
        <f>_xlfn.DISPIMG("ID_06D85BBAC11F4F6E892E4CEDF93D8060",1)</f>
        <v>=DISPIMG("ID_06D85BBAC11F4F6E892E4CEDF93D8060",1)</v>
      </c>
      <c r="K70" s="22"/>
      <c r="L70" s="21"/>
    </row>
    <row r="71" spans="1:12" ht="39.950000000000003" customHeight="1">
      <c r="A71" s="8">
        <v>67</v>
      </c>
      <c r="B71" s="9" t="s">
        <v>152</v>
      </c>
      <c r="C71" s="10" t="s">
        <v>153</v>
      </c>
      <c r="D71" s="9" t="s">
        <v>154</v>
      </c>
      <c r="E71" s="10" t="s">
        <v>19</v>
      </c>
      <c r="F71" s="15">
        <v>1</v>
      </c>
      <c r="G71" s="11">
        <v>2006.11</v>
      </c>
      <c r="H71" s="9" t="s">
        <v>151</v>
      </c>
      <c r="I71" s="21" t="str">
        <f>_xlfn.DISPIMG("ID_96354E84A9504C24A976C36CDF237950",1)</f>
        <v>=DISPIMG("ID_96354E84A9504C24A976C36CDF237950",1)</v>
      </c>
      <c r="J71" s="21" t="str">
        <f>_xlfn.DISPIMG("ID_AA5DF774B6C24295A28F059736FC33C2",1)</f>
        <v>=DISPIMG("ID_AA5DF774B6C24295A28F059736FC33C2",1)</v>
      </c>
      <c r="K71" s="21" t="str">
        <f>_xlfn.DISPIMG("ID_82B080C5EAF2418A8E8F5DEDEF9BBC3E",1)</f>
        <v>=DISPIMG("ID_82B080C5EAF2418A8E8F5DEDEF9BBC3E",1)</v>
      </c>
      <c r="L71" s="22"/>
    </row>
    <row r="72" spans="1:12" ht="25.5">
      <c r="A72" s="8">
        <v>68</v>
      </c>
      <c r="B72" s="26" t="s">
        <v>155</v>
      </c>
      <c r="C72" s="27" t="s">
        <v>156</v>
      </c>
      <c r="D72" s="28" t="s">
        <v>157</v>
      </c>
      <c r="E72" s="27" t="s">
        <v>14</v>
      </c>
      <c r="F72" s="27">
        <v>1</v>
      </c>
      <c r="G72" s="27">
        <v>2002.12</v>
      </c>
      <c r="H72" s="26" t="s">
        <v>158</v>
      </c>
      <c r="I72" s="38" t="str">
        <f>_xlfn.DISPIMG("ID_01C93CE870CB4393BB02106A1B11C506",1)</f>
        <v>=DISPIMG("ID_01C93CE870CB4393BB02106A1B11C506",1)</v>
      </c>
      <c r="J72" s="38" t="str">
        <f>_xlfn.DISPIMG("ID_EC846F3A2C5D4C379F32A99A9E523799",1)</f>
        <v>=DISPIMG("ID_EC846F3A2C5D4C379F32A99A9E523799",1)</v>
      </c>
      <c r="K72" s="38" t="str">
        <f>_xlfn.DISPIMG("ID_6CF847FA961443DE915A446E58A75DBF",1)</f>
        <v>=DISPIMG("ID_6CF847FA961443DE915A446E58A75DBF",1)</v>
      </c>
      <c r="L72" s="38" t="str">
        <f>_xlfn.DISPIMG("ID_F221EDF81BAD42CFB1A4F07318413BFB",1)</f>
        <v>=DISPIMG("ID_F221EDF81BAD42CFB1A4F07318413BFB",1)</v>
      </c>
    </row>
    <row r="73" spans="1:12" ht="18.75">
      <c r="A73" s="8">
        <v>69</v>
      </c>
      <c r="B73" s="29" t="s">
        <v>159</v>
      </c>
      <c r="C73" s="30" t="s">
        <v>160</v>
      </c>
      <c r="D73" s="31"/>
      <c r="E73" s="30" t="s">
        <v>19</v>
      </c>
      <c r="F73" s="30">
        <v>2</v>
      </c>
      <c r="G73" s="32">
        <v>2003.1</v>
      </c>
      <c r="H73" s="29" t="s">
        <v>161</v>
      </c>
      <c r="I73" s="39" t="str">
        <f>_xlfn.DISPIMG("ID_88F7E1EBB6BA4BB89774F18CAFD848CD",1)</f>
        <v>=DISPIMG("ID_88F7E1EBB6BA4BB89774F18CAFD848CD",1)</v>
      </c>
      <c r="J73" s="39"/>
      <c r="K73" s="39"/>
      <c r="L73" s="39"/>
    </row>
    <row r="74" spans="1:12" ht="39.950000000000003" customHeight="1">
      <c r="A74" s="8">
        <v>70</v>
      </c>
      <c r="B74" s="29" t="s">
        <v>162</v>
      </c>
      <c r="C74" s="30" t="s">
        <v>163</v>
      </c>
      <c r="D74" s="31"/>
      <c r="E74" s="30" t="s">
        <v>19</v>
      </c>
      <c r="F74" s="30">
        <v>1</v>
      </c>
      <c r="G74" s="30"/>
      <c r="H74" s="29" t="s">
        <v>164</v>
      </c>
      <c r="I74" s="39" t="str">
        <f>_xlfn.DISPIMG("ID_6487BD144BC34981A4C9A8D43BEF564E",1)</f>
        <v>=DISPIMG("ID_6487BD144BC34981A4C9A8D43BEF564E",1)</v>
      </c>
      <c r="J74" s="39" t="str">
        <f>_xlfn.DISPIMG("ID_424DC4DD47B84247B8A32A3F9387D935",1)</f>
        <v>=DISPIMG("ID_424DC4DD47B84247B8A32A3F9387D935",1)</v>
      </c>
      <c r="K74" s="22"/>
      <c r="L74" s="39"/>
    </row>
    <row r="75" spans="1:12" ht="39.950000000000003" customHeight="1">
      <c r="A75" s="8">
        <v>71</v>
      </c>
      <c r="B75" s="29" t="s">
        <v>165</v>
      </c>
      <c r="C75" s="30"/>
      <c r="D75" s="31" t="s">
        <v>166</v>
      </c>
      <c r="E75" s="30" t="s">
        <v>19</v>
      </c>
      <c r="F75" s="30">
        <v>5</v>
      </c>
      <c r="G75" s="33">
        <v>2002.1</v>
      </c>
      <c r="H75" s="29" t="s">
        <v>167</v>
      </c>
      <c r="I75" s="40" t="str">
        <f>_xlfn.DISPIMG("ID_9CF83A8C107E4B519901116F7E38B70A",1)</f>
        <v>=DISPIMG("ID_9CF83A8C107E4B519901116F7E38B70A",1)</v>
      </c>
      <c r="J75" s="39" t="str">
        <f>_xlfn.DISPIMG("ID_4D24DF48DDBB41DDA907E5CB44E101F7",1)</f>
        <v>=DISPIMG("ID_4D24DF48DDBB41DDA907E5CB44E101F7",1)</v>
      </c>
      <c r="K75" s="39" t="str">
        <f>_xlfn.DISPIMG("ID_8A9D1F48C85C49D5A6AFFA4140DAEF61",1)</f>
        <v>=DISPIMG("ID_8A9D1F48C85C49D5A6AFFA4140DAEF61",1)</v>
      </c>
      <c r="L75" s="22"/>
    </row>
    <row r="76" spans="1:12" ht="39.950000000000003" customHeight="1">
      <c r="A76" s="8">
        <v>72</v>
      </c>
      <c r="B76" s="29" t="s">
        <v>162</v>
      </c>
      <c r="C76" s="30" t="s">
        <v>168</v>
      </c>
      <c r="D76" s="31"/>
      <c r="E76" s="30" t="s">
        <v>19</v>
      </c>
      <c r="F76" s="30">
        <v>2</v>
      </c>
      <c r="G76" s="30"/>
      <c r="H76" s="29" t="s">
        <v>167</v>
      </c>
      <c r="I76" s="40" t="str">
        <f>_xlfn.DISPIMG("ID_AD03B06F528E4ADC86774B0CFCE36C7C",1)</f>
        <v>=DISPIMG("ID_AD03B06F528E4ADC86774B0CFCE36C7C",1)</v>
      </c>
      <c r="J76" s="40" t="str">
        <f>_xlfn.DISPIMG("ID_88AA745ED3CC4796AF85C828E7D607F8",1)</f>
        <v>=DISPIMG("ID_88AA745ED3CC4796AF85C828E7D607F8",1)</v>
      </c>
      <c r="K76" s="39"/>
      <c r="L76" s="39"/>
    </row>
    <row r="77" spans="1:12" ht="39.950000000000003" customHeight="1">
      <c r="A77" s="8">
        <v>73</v>
      </c>
      <c r="B77" s="29" t="s">
        <v>169</v>
      </c>
      <c r="C77" s="30" t="s">
        <v>170</v>
      </c>
      <c r="D77" s="31" t="s">
        <v>171</v>
      </c>
      <c r="E77" s="30" t="s">
        <v>19</v>
      </c>
      <c r="F77" s="30">
        <v>3</v>
      </c>
      <c r="G77" s="30">
        <v>2017.11</v>
      </c>
      <c r="H77" s="29" t="s">
        <v>167</v>
      </c>
      <c r="I77" s="40" t="str">
        <f>_xlfn.DISPIMG("ID_5AA41E3FCF4D48D8A6E75593E838D961",1)</f>
        <v>=DISPIMG("ID_5AA41E3FCF4D48D8A6E75593E838D961",1)</v>
      </c>
      <c r="J77" s="40" t="str">
        <f>_xlfn.DISPIMG("ID_C6EE1865286E4B179C9781DE84A6A05C",1)</f>
        <v>=DISPIMG("ID_C6EE1865286E4B179C9781DE84A6A05C",1)</v>
      </c>
      <c r="K77" s="39"/>
      <c r="L77" s="39"/>
    </row>
    <row r="78" spans="1:12" ht="39.950000000000003" customHeight="1">
      <c r="A78" s="8">
        <v>74</v>
      </c>
      <c r="B78" s="34" t="s">
        <v>172</v>
      </c>
      <c r="C78" s="30"/>
      <c r="D78" s="31"/>
      <c r="E78" s="30" t="s">
        <v>19</v>
      </c>
      <c r="F78" s="30">
        <v>4</v>
      </c>
      <c r="G78" s="30"/>
      <c r="H78" s="29" t="s">
        <v>167</v>
      </c>
      <c r="I78" s="40" t="str">
        <f>_xlfn.DISPIMG("ID_F46AA0895D054561B971FC0F2A018912",1)</f>
        <v>=DISPIMG("ID_F46AA0895D054561B971FC0F2A018912",1)</v>
      </c>
      <c r="J78" s="40"/>
      <c r="K78" s="39"/>
      <c r="L78" s="39"/>
    </row>
    <row r="79" spans="1:12" ht="39.950000000000003" customHeight="1">
      <c r="A79" s="8">
        <v>75</v>
      </c>
      <c r="B79" s="34" t="s">
        <v>173</v>
      </c>
      <c r="C79" s="30"/>
      <c r="D79" s="31" t="s">
        <v>45</v>
      </c>
      <c r="E79" s="30" t="s">
        <v>19</v>
      </c>
      <c r="F79" s="30">
        <v>3</v>
      </c>
      <c r="G79" s="30">
        <v>2002.11</v>
      </c>
      <c r="H79" s="29" t="s">
        <v>41</v>
      </c>
      <c r="I79" s="39" t="str">
        <f>_xlfn.DISPIMG("ID_FC1115C269BE4F8B931A53A2FB8C10C8",1)</f>
        <v>=DISPIMG("ID_FC1115C269BE4F8B931A53A2FB8C10C8",1)</v>
      </c>
      <c r="J79" s="39" t="str">
        <f>_xlfn.DISPIMG("ID_4F1996BBE577421C866744FAE5E63445",1)</f>
        <v>=DISPIMG("ID_4F1996BBE577421C866744FAE5E63445",1)</v>
      </c>
      <c r="K79" s="22"/>
      <c r="L79" s="39"/>
    </row>
    <row r="80" spans="1:12" ht="39.950000000000003" customHeight="1">
      <c r="A80" s="8">
        <v>76</v>
      </c>
      <c r="B80" s="34" t="s">
        <v>174</v>
      </c>
      <c r="C80" s="30"/>
      <c r="D80" s="31" t="s">
        <v>45</v>
      </c>
      <c r="E80" s="30" t="s">
        <v>19</v>
      </c>
      <c r="F80" s="30">
        <v>2</v>
      </c>
      <c r="G80" s="30">
        <v>2002.11</v>
      </c>
      <c r="H80" s="29" t="s">
        <v>41</v>
      </c>
      <c r="I80" s="39" t="str">
        <f>_xlfn.DISPIMG("ID_B8510FB784794632981CA19488C81F44",1)</f>
        <v>=DISPIMG("ID_B8510FB784794632981CA19488C81F44",1)</v>
      </c>
      <c r="J80" s="39" t="str">
        <f>_xlfn.DISPIMG("ID_638EDFC1B6604B63AE66F289A5698220",1)</f>
        <v>=DISPIMG("ID_638EDFC1B6604B63AE66F289A5698220",1)</v>
      </c>
      <c r="K80" s="39"/>
      <c r="L80" s="39"/>
    </row>
    <row r="81" spans="1:12" ht="39.950000000000003" customHeight="1">
      <c r="A81" s="8">
        <v>77</v>
      </c>
      <c r="B81" s="29" t="s">
        <v>162</v>
      </c>
      <c r="C81" s="30" t="s">
        <v>175</v>
      </c>
      <c r="D81" s="31" t="s">
        <v>45</v>
      </c>
      <c r="E81" s="30" t="s">
        <v>19</v>
      </c>
      <c r="F81" s="30">
        <v>3</v>
      </c>
      <c r="G81" s="30">
        <v>2002.11</v>
      </c>
      <c r="H81" s="29" t="s">
        <v>41</v>
      </c>
      <c r="I81" s="39" t="str">
        <f>_xlfn.DISPIMG("ID_9BBD9B13D7394A73886C479729FAC225",1)</f>
        <v>=DISPIMG("ID_9BBD9B13D7394A73886C479729FAC225",1)</v>
      </c>
      <c r="J81" s="39" t="str">
        <f>_xlfn.DISPIMG("ID_0A667F52E46847E3B708C07039C77EFF",1)</f>
        <v>=DISPIMG("ID_0A667F52E46847E3B708C07039C77EFF",1)</v>
      </c>
      <c r="K81" s="22"/>
      <c r="L81" s="22"/>
    </row>
    <row r="82" spans="1:12" ht="39.950000000000003" customHeight="1">
      <c r="A82" s="8">
        <v>78</v>
      </c>
      <c r="B82" s="29" t="s">
        <v>162</v>
      </c>
      <c r="C82" s="30" t="s">
        <v>176</v>
      </c>
      <c r="D82" s="31"/>
      <c r="E82" s="30" t="s">
        <v>19</v>
      </c>
      <c r="F82" s="30">
        <v>1</v>
      </c>
      <c r="G82" s="30"/>
      <c r="H82" s="29" t="s">
        <v>49</v>
      </c>
      <c r="I82" s="39" t="str">
        <f>_xlfn.DISPIMG("ID_07103CD0FC534C9A9EF521CF40ABF375",1)</f>
        <v>=DISPIMG("ID_07103CD0FC534C9A9EF521CF40ABF375",1)</v>
      </c>
      <c r="J82" s="39"/>
      <c r="K82" s="39"/>
      <c r="L82" s="39"/>
    </row>
    <row r="83" spans="1:12" ht="39.950000000000003" customHeight="1">
      <c r="A83" s="8">
        <v>79</v>
      </c>
      <c r="B83" s="29" t="s">
        <v>177</v>
      </c>
      <c r="C83" s="30" t="s">
        <v>178</v>
      </c>
      <c r="D83" s="31" t="s">
        <v>166</v>
      </c>
      <c r="E83" s="30" t="s">
        <v>19</v>
      </c>
      <c r="F83" s="30">
        <v>1</v>
      </c>
      <c r="G83" s="30"/>
      <c r="H83" s="29" t="s">
        <v>114</v>
      </c>
      <c r="I83" s="39" t="str">
        <f>_xlfn.DISPIMG("ID_941230C8069C49E38CB4E61BF3093802",1)</f>
        <v>=DISPIMG("ID_941230C8069C49E38CB4E61BF3093802",1)</v>
      </c>
      <c r="J83" s="39" t="str">
        <f>_xlfn.DISPIMG("ID_437D68309A264D1C8390CC1C7A6B772A",1)</f>
        <v>=DISPIMG("ID_437D68309A264D1C8390CC1C7A6B772A",1)</v>
      </c>
      <c r="K83" s="39"/>
      <c r="L83" s="39"/>
    </row>
    <row r="84" spans="1:12" ht="39.950000000000003" customHeight="1">
      <c r="A84" s="8">
        <v>80</v>
      </c>
      <c r="B84" s="29" t="s">
        <v>177</v>
      </c>
      <c r="C84" s="30" t="s">
        <v>178</v>
      </c>
      <c r="D84" s="31" t="s">
        <v>166</v>
      </c>
      <c r="E84" s="30" t="s">
        <v>19</v>
      </c>
      <c r="F84" s="30">
        <v>1</v>
      </c>
      <c r="G84" s="30"/>
      <c r="H84" s="29" t="s">
        <v>141</v>
      </c>
      <c r="I84" s="39" t="str">
        <f>_xlfn.DISPIMG("ID_D29EC26C569446B58DB4F10ED4F3643B",1)</f>
        <v>=DISPIMG("ID_D29EC26C569446B58DB4F10ED4F3643B",1)</v>
      </c>
      <c r="J84" s="39" t="str">
        <f>_xlfn.DISPIMG("ID_C6B8F3E83054416CA41720D42A74D10D",1)</f>
        <v>=DISPIMG("ID_C6B8F3E83054416CA41720D42A74D10D",1)</v>
      </c>
      <c r="K84" s="39"/>
      <c r="L84" s="39"/>
    </row>
    <row r="85" spans="1:12" ht="39.950000000000003" customHeight="1">
      <c r="A85" s="8">
        <v>81</v>
      </c>
      <c r="B85" s="29" t="s">
        <v>177</v>
      </c>
      <c r="C85" s="30" t="s">
        <v>179</v>
      </c>
      <c r="D85" s="31" t="s">
        <v>166</v>
      </c>
      <c r="E85" s="30" t="s">
        <v>19</v>
      </c>
      <c r="F85" s="30">
        <v>1</v>
      </c>
      <c r="G85" s="30">
        <v>2002.12</v>
      </c>
      <c r="H85" s="29" t="s">
        <v>141</v>
      </c>
      <c r="I85" s="39" t="str">
        <f>_xlfn.DISPIMG("ID_CDE14D1F6A524D3EA349D7CFCF74FA5E",1)</f>
        <v>=DISPIMG("ID_CDE14D1F6A524D3EA349D7CFCF74FA5E",1)</v>
      </c>
      <c r="J85" s="39" t="str">
        <f>_xlfn.DISPIMG("ID_38CFC6CAFF5541339DEBF980470D5EF1",1)</f>
        <v>=DISPIMG("ID_38CFC6CAFF5541339DEBF980470D5EF1",1)</v>
      </c>
      <c r="K85" s="39"/>
      <c r="L85" s="39"/>
    </row>
    <row r="86" spans="1:12" ht="39.950000000000003" customHeight="1">
      <c r="A86" s="8">
        <v>82</v>
      </c>
      <c r="B86" s="29" t="s">
        <v>180</v>
      </c>
      <c r="C86" s="30" t="s">
        <v>181</v>
      </c>
      <c r="D86" s="31"/>
      <c r="E86" s="30" t="s">
        <v>19</v>
      </c>
      <c r="F86" s="30">
        <v>1</v>
      </c>
      <c r="G86" s="35">
        <v>2002.9</v>
      </c>
      <c r="H86" s="29" t="s">
        <v>141</v>
      </c>
      <c r="I86" s="39" t="str">
        <f>_xlfn.DISPIMG("ID_F81F4FE79502443D8B89AC777AC7532D",1)</f>
        <v>=DISPIMG("ID_F81F4FE79502443D8B89AC777AC7532D",1)</v>
      </c>
      <c r="J86" s="39" t="str">
        <f>_xlfn.DISPIMG("ID_0FA2C4B5BE4F4C4CB8643D1165ECC3C7",1)</f>
        <v>=DISPIMG("ID_0FA2C4B5BE4F4C4CB8643D1165ECC3C7",1)</v>
      </c>
      <c r="K86" s="39" t="str">
        <f>_xlfn.DISPIMG("ID_191DBB707CAA4813A20DC82F808DBA3F",1)</f>
        <v>=DISPIMG("ID_191DBB707CAA4813A20DC82F808DBA3F",1)</v>
      </c>
      <c r="L86" s="22"/>
    </row>
    <row r="87" spans="1:12" ht="39.950000000000003" customHeight="1">
      <c r="A87" s="8">
        <v>83</v>
      </c>
      <c r="B87" s="29" t="s">
        <v>182</v>
      </c>
      <c r="C87" s="30"/>
      <c r="D87" s="31" t="s">
        <v>43</v>
      </c>
      <c r="E87" s="30" t="s">
        <v>19</v>
      </c>
      <c r="F87" s="36">
        <v>1</v>
      </c>
      <c r="G87" s="30"/>
      <c r="H87" s="29" t="s">
        <v>141</v>
      </c>
      <c r="I87" s="39" t="str">
        <f>_xlfn.DISPIMG("ID_6262DDB20A474362A11084A90AA9E3C4",1)</f>
        <v>=DISPIMG("ID_6262DDB20A474362A11084A90AA9E3C4",1)</v>
      </c>
      <c r="J87" s="39" t="str">
        <f>_xlfn.DISPIMG("ID_693B36C127F340FB93EC540D749E9DF9",1)</f>
        <v>=DISPIMG("ID_693B36C127F340FB93EC540D749E9DF9",1)</v>
      </c>
      <c r="K87" s="22"/>
      <c r="L87" s="22"/>
    </row>
    <row r="88" spans="1:12" ht="39.950000000000003" customHeight="1">
      <c r="A88" s="8">
        <v>84</v>
      </c>
      <c r="B88" s="37" t="s">
        <v>183</v>
      </c>
      <c r="C88" s="30" t="s">
        <v>184</v>
      </c>
      <c r="D88" s="31" t="s">
        <v>43</v>
      </c>
      <c r="E88" s="30" t="s">
        <v>19</v>
      </c>
      <c r="F88" s="30">
        <v>2</v>
      </c>
      <c r="G88" s="30"/>
      <c r="H88" s="29" t="s">
        <v>147</v>
      </c>
      <c r="I88" s="39" t="str">
        <f>_xlfn.DISPIMG("ID_50121BAB82854032B821B3B5E4720778",1)</f>
        <v>=DISPIMG("ID_50121BAB82854032B821B3B5E4720778",1)</v>
      </c>
      <c r="J88" s="39" t="str">
        <f>_xlfn.DISPIMG("ID_C0A5555FC0C34FA0BB1A5D97CC55499A",1)</f>
        <v>=DISPIMG("ID_C0A5555FC0C34FA0BB1A5D97CC55499A",1)</v>
      </c>
      <c r="K88" s="39" t="str">
        <f>_xlfn.DISPIMG("ID_3FA07815FE5E42D188F0BE5F92551CF7",1)</f>
        <v>=DISPIMG("ID_3FA07815FE5E42D188F0BE5F92551CF7",1)</v>
      </c>
      <c r="L88" s="22"/>
    </row>
    <row r="89" spans="1:12" ht="39.950000000000003" customHeight="1">
      <c r="A89" s="8">
        <v>85</v>
      </c>
      <c r="B89" s="29" t="s">
        <v>185</v>
      </c>
      <c r="C89" s="30" t="s">
        <v>186</v>
      </c>
      <c r="D89" s="31" t="s">
        <v>43</v>
      </c>
      <c r="E89" s="30" t="s">
        <v>19</v>
      </c>
      <c r="F89" s="30">
        <v>3</v>
      </c>
      <c r="G89" s="30"/>
      <c r="H89" s="29" t="s">
        <v>147</v>
      </c>
      <c r="I89" s="39" t="str">
        <f>_xlfn.DISPIMG("ID_56A8ED5C889B4D038A2BDF516A084CEE",1)</f>
        <v>=DISPIMG("ID_56A8ED5C889B4D038A2BDF516A084CEE",1)</v>
      </c>
      <c r="J89" s="39" t="str">
        <f>_xlfn.DISPIMG("ID_65A1B66971AE450FB0B147821FE6D8EC",1)</f>
        <v>=DISPIMG("ID_65A1B66971AE450FB0B147821FE6D8EC",1)</v>
      </c>
      <c r="K89" s="39" t="str">
        <f>_xlfn.DISPIMG("ID_3FA07815FE5E42D188F0BE5F92551CF7",1)</f>
        <v>=DISPIMG("ID_3FA07815FE5E42D188F0BE5F92551CF7",1)</v>
      </c>
      <c r="L89" s="22"/>
    </row>
    <row r="90" spans="1:12" ht="39.950000000000003" customHeight="1">
      <c r="A90" s="8">
        <v>86</v>
      </c>
      <c r="B90" s="29" t="s">
        <v>187</v>
      </c>
      <c r="C90" s="30" t="s">
        <v>188</v>
      </c>
      <c r="D90" s="31" t="s">
        <v>189</v>
      </c>
      <c r="E90" s="30" t="s">
        <v>19</v>
      </c>
      <c r="F90" s="30">
        <v>5</v>
      </c>
      <c r="G90" s="30"/>
      <c r="H90" s="29" t="s">
        <v>147</v>
      </c>
      <c r="I90" s="39" t="str">
        <f>_xlfn.DISPIMG("ID_ADE67E611FE4487F950403DB95FDF539",1)</f>
        <v>=DISPIMG("ID_ADE67E611FE4487F950403DB95FDF539",1)</v>
      </c>
      <c r="J90" s="39" t="str">
        <f>_xlfn.DISPIMG("ID_AAE5AAFF598D4A79945EFE6E7FD52C42",1)</f>
        <v>=DISPIMG("ID_AAE5AAFF598D4A79945EFE6E7FD52C42",1)</v>
      </c>
      <c r="K90" s="39" t="str">
        <f>_xlfn.DISPIMG("ID_9A06B456337C413EB0C8994AB9F970E1",1)</f>
        <v>=DISPIMG("ID_9A06B456337C413EB0C8994AB9F970E1",1)</v>
      </c>
      <c r="L90" s="39" t="str">
        <f>_xlfn.DISPIMG("ID_94ED651E079948288F9436B203C8B3FE",1)</f>
        <v>=DISPIMG("ID_94ED651E079948288F9436B203C8B3FE",1)</v>
      </c>
    </row>
  </sheetData>
  <mergeCells count="2">
    <mergeCell ref="A2:L2"/>
    <mergeCell ref="A3:L3"/>
  </mergeCells>
  <phoneticPr fontId="11" type="noConversion"/>
  <pageMargins left="0.75" right="0.75" top="0.68" bottom="0.32" header="0.34" footer="0.1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JCYY_ZHANGXB</dc:creator>
  <cp:lastModifiedBy>JCYY</cp:lastModifiedBy>
  <cp:lastPrinted>2024-02-20T08:32:00Z</cp:lastPrinted>
  <dcterms:created xsi:type="dcterms:W3CDTF">2024-02-19T02:55:00Z</dcterms:created>
  <dcterms:modified xsi:type="dcterms:W3CDTF">2024-04-03T06:16:28Z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AC1EF10D656543419EFC3B4734540FC0_12</vt:lpwstr>
  </property>
</Properties>
</file>