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255"/>
  </bookViews>
  <sheets>
    <sheet name="原料药厂房设备及附属" sheetId="1" r:id="rId1"/>
  </sheets>
  <calcPr calcId="114210"/>
</workbook>
</file>

<file path=xl/calcChain.xml><?xml version="1.0" encoding="utf-8"?>
<calcChain xmlns="http://schemas.openxmlformats.org/spreadsheetml/2006/main">
  <c r="J41" i="1"/>
  <c r="L40"/>
  <c r="K40"/>
  <c r="J40"/>
  <c r="K39"/>
  <c r="J39"/>
  <c r="K38"/>
  <c r="J38"/>
  <c r="K37"/>
  <c r="J37"/>
  <c r="L36"/>
  <c r="K36"/>
  <c r="J36"/>
  <c r="L35"/>
  <c r="K35"/>
  <c r="J35"/>
  <c r="L34"/>
  <c r="K34"/>
  <c r="J34"/>
  <c r="K33"/>
  <c r="J33"/>
  <c r="L32"/>
  <c r="K32"/>
  <c r="J32"/>
  <c r="K31"/>
  <c r="J31"/>
  <c r="K30"/>
  <c r="J30"/>
  <c r="K29"/>
  <c r="J29"/>
  <c r="K28"/>
  <c r="J28"/>
  <c r="L27"/>
  <c r="K27"/>
  <c r="J27"/>
  <c r="K26"/>
  <c r="J26"/>
  <c r="K25"/>
  <c r="J25"/>
  <c r="K24"/>
  <c r="J24"/>
  <c r="K23"/>
  <c r="J23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J9"/>
  <c r="K8"/>
  <c r="J8"/>
  <c r="K7"/>
  <c r="J7"/>
  <c r="L6"/>
  <c r="K6"/>
  <c r="J6"/>
  <c r="K5"/>
  <c r="J5"/>
  <c r="K4"/>
  <c r="J4"/>
</calcChain>
</file>

<file path=xl/sharedStrings.xml><?xml version="1.0" encoding="utf-8"?>
<sst xmlns="http://schemas.openxmlformats.org/spreadsheetml/2006/main" count="195" uniqueCount="79">
  <si>
    <t>拟处置资产清单</t>
  </si>
  <si>
    <t>序号</t>
  </si>
  <si>
    <t>类别</t>
  </si>
  <si>
    <t>品名</t>
  </si>
  <si>
    <t>规格型号</t>
  </si>
  <si>
    <t>生产厂家</t>
  </si>
  <si>
    <t>单位</t>
  </si>
  <si>
    <t>数量</t>
  </si>
  <si>
    <t>购置时间</t>
  </si>
  <si>
    <t>备注</t>
  </si>
  <si>
    <t>示例图片</t>
  </si>
  <si>
    <t>设备</t>
  </si>
  <si>
    <t>双锥回转中空干燥机</t>
  </si>
  <si>
    <t>SZG-500</t>
  </si>
  <si>
    <t>常州先锋干燥设备有限公司</t>
  </si>
  <si>
    <t>台</t>
  </si>
  <si>
    <t>不锈钢储罐</t>
  </si>
  <si>
    <t>800L</t>
  </si>
  <si>
    <t>南京仁宝制药设备有限公司</t>
  </si>
  <si>
    <t>搪玻璃反应釜</t>
  </si>
  <si>
    <t>K型VN1500</t>
  </si>
  <si>
    <t>江阴市化工设备厂</t>
  </si>
  <si>
    <t>含500L列管冷凝器</t>
  </si>
  <si>
    <t>不锈钢计量罐</t>
  </si>
  <si>
    <t>不锈钢振动筛</t>
  </si>
  <si>
    <t>高效混合机</t>
  </si>
  <si>
    <t>GHJ-300</t>
  </si>
  <si>
    <t>江阴市瑰宝制药机械厂</t>
  </si>
  <si>
    <t>单效浓缩器一套</t>
  </si>
  <si>
    <t>套</t>
  </si>
  <si>
    <t>ZGD1-1500</t>
  </si>
  <si>
    <t>PP真空计量罐</t>
  </si>
  <si>
    <t>上海沪冈真空泵制造有限公司</t>
  </si>
  <si>
    <t>保温过滤器</t>
  </si>
  <si>
    <t>BGLQ2-0.3</t>
  </si>
  <si>
    <t>50K氢化反应釜</t>
  </si>
  <si>
    <t>50L</t>
  </si>
  <si>
    <t>蓬莱禄昊化工机械有限公司</t>
  </si>
  <si>
    <t>K型VN200</t>
  </si>
  <si>
    <t>K型VN1000</t>
  </si>
  <si>
    <t>含3套PP真空计量罐，7套不锈钢储罐，1外保温过滤器，3个滤液桶及物料泵</t>
  </si>
  <si>
    <t>JUG1-200</t>
  </si>
  <si>
    <t>100L</t>
  </si>
  <si>
    <t>CGD2-500</t>
  </si>
  <si>
    <t>500L</t>
  </si>
  <si>
    <t>离心机</t>
  </si>
  <si>
    <t>SB600</t>
  </si>
  <si>
    <t>江苏赛德力制药机械制造有限公司</t>
  </si>
  <si>
    <t>三足式离心机</t>
  </si>
  <si>
    <t>SB300</t>
  </si>
  <si>
    <t>张家港市永达机械制造有限公司</t>
  </si>
  <si>
    <t>真空计量罐</t>
  </si>
  <si>
    <t>真空干燥机</t>
  </si>
  <si>
    <t>FZG-15</t>
  </si>
  <si>
    <t>江苏星星干燥设备有限公司</t>
  </si>
  <si>
    <t>电热鼓风干燥箱</t>
  </si>
  <si>
    <t>101-2ES</t>
  </si>
  <si>
    <t>北京市永光明医疗器械有限公司</t>
  </si>
  <si>
    <t>空调机组</t>
  </si>
  <si>
    <t>ZKW15-JJ</t>
  </si>
  <si>
    <t>江阴市爱特净化科技有限公司</t>
  </si>
  <si>
    <t>含配电柜</t>
  </si>
  <si>
    <t>袋式除尘器</t>
  </si>
  <si>
    <t>BL-920A</t>
  </si>
  <si>
    <t>泰州市新星空调净化设备厂</t>
  </si>
  <si>
    <t>水冷螺杆式低温冷水机组</t>
  </si>
  <si>
    <t>CONDENSER</t>
  </si>
  <si>
    <t>安徽恒星世纪空调制冷设备有限公司</t>
  </si>
  <si>
    <t>含2台防爆真空泵、1台防爆动力（照明）配电箱、2个500L不锈钢真空罐、2个防爆水泵、1个2吨盐水箱、1台风机</t>
  </si>
  <si>
    <t>离心机配电柜</t>
  </si>
  <si>
    <t>组</t>
  </si>
  <si>
    <t>附属</t>
  </si>
  <si>
    <t>钢平台驾及扶手梯</t>
  </si>
  <si>
    <t>钢平台：4*4m
楼梯：0.8*3m</t>
  </si>
  <si>
    <t>钢平台：3-1.5m
楼梯：0.8*1.5m</t>
  </si>
  <si>
    <t>钢平台：12*1.5m
楼梯：0.8*1.5m</t>
  </si>
  <si>
    <t>钢平台：12*1.5m
楼梯：0.8*2m*2</t>
  </si>
  <si>
    <t>不锈钢钢架</t>
  </si>
  <si>
    <t>№005公告附件1：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</si>
</sst>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仿宋"/>
      <family val="3"/>
      <charset val="134"/>
    </font>
    <font>
      <b/>
      <sz val="18"/>
      <name val="宋体"/>
      <charset val="134"/>
    </font>
    <font>
      <sz val="10"/>
      <name val="等线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A2" sqref="A1:N65536"/>
    </sheetView>
  </sheetViews>
  <sheetFormatPr defaultRowHeight="13.5"/>
  <cols>
    <col min="1" max="1" width="6" style="1" customWidth="1"/>
    <col min="2" max="2" width="10.375" style="1" customWidth="1"/>
    <col min="3" max="3" width="18.375" style="3" customWidth="1"/>
    <col min="4" max="4" width="11.625" style="2" customWidth="1"/>
    <col min="5" max="5" width="27" style="3" customWidth="1"/>
    <col min="6" max="6" width="6.25" style="2" customWidth="1"/>
    <col min="7" max="7" width="6.5" style="2" customWidth="1"/>
    <col min="8" max="8" width="13" style="2" customWidth="1"/>
    <col min="9" max="9" width="31.125" style="3" customWidth="1"/>
    <col min="10" max="16384" width="9" style="2"/>
  </cols>
  <sheetData>
    <row r="1" spans="1:12" ht="37.5" customHeight="1">
      <c r="A1" s="20" t="s">
        <v>78</v>
      </c>
      <c r="B1" s="20"/>
      <c r="C1" s="20"/>
      <c r="D1" s="20"/>
    </row>
    <row r="2" spans="1:12" ht="27" customHeight="1">
      <c r="C2" s="21" t="s">
        <v>0</v>
      </c>
      <c r="D2" s="21"/>
      <c r="E2" s="21"/>
      <c r="F2" s="21"/>
      <c r="G2" s="21"/>
      <c r="H2" s="21"/>
      <c r="I2" s="21"/>
    </row>
    <row r="3" spans="1:12" s="1" customFormat="1" ht="27.95" customHeight="1">
      <c r="A3" s="4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13" t="s">
        <v>10</v>
      </c>
      <c r="K3" s="13" t="s">
        <v>10</v>
      </c>
      <c r="L3" s="13" t="s">
        <v>10</v>
      </c>
    </row>
    <row r="4" spans="1:12" ht="30" customHeight="1">
      <c r="A4" s="6">
        <v>1</v>
      </c>
      <c r="B4" s="7" t="s">
        <v>11</v>
      </c>
      <c r="C4" s="8" t="s">
        <v>12</v>
      </c>
      <c r="D4" s="6" t="s">
        <v>13</v>
      </c>
      <c r="E4" s="9" t="s">
        <v>14</v>
      </c>
      <c r="F4" s="6" t="s">
        <v>15</v>
      </c>
      <c r="G4" s="6">
        <v>1</v>
      </c>
      <c r="H4" s="6">
        <v>2012.12</v>
      </c>
      <c r="I4" s="8"/>
      <c r="J4" s="17" t="str">
        <f>_xlfn.DISPIMG("ID_405F62528D6B467DA8E46EB65EFC75D1",1)</f>
        <v>=DISPIMG("ID_405F62528D6B467DA8E46EB65EFC75D1",1)</v>
      </c>
      <c r="K4" s="18" t="str">
        <f>_xlfn.DISPIMG("ID_D13CF715360B4C5B8CB90B40AC3C0ABA",1)</f>
        <v>=DISPIMG("ID_D13CF715360B4C5B8CB90B40AC3C0ABA",1)</v>
      </c>
      <c r="L4" s="7"/>
    </row>
    <row r="5" spans="1:12" ht="30" customHeight="1">
      <c r="A5" s="6">
        <v>2</v>
      </c>
      <c r="B5" s="7" t="s">
        <v>11</v>
      </c>
      <c r="C5" s="8" t="s">
        <v>16</v>
      </c>
      <c r="D5" s="6" t="s">
        <v>17</v>
      </c>
      <c r="E5" s="9" t="s">
        <v>18</v>
      </c>
      <c r="F5" s="6" t="s">
        <v>15</v>
      </c>
      <c r="G5" s="6">
        <v>1</v>
      </c>
      <c r="H5" s="6">
        <v>2010.11</v>
      </c>
      <c r="I5" s="8"/>
      <c r="J5" s="17" t="str">
        <f>_xlfn.DISPIMG("ID_B4326FBFD9424A709535CE3AB437E877",1)</f>
        <v>=DISPIMG("ID_B4326FBFD9424A709535CE3AB437E877",1)</v>
      </c>
      <c r="K5" s="18" t="str">
        <f>_xlfn.DISPIMG("ID_580A1813E2824BB89BB05F90DBA87920",1)</f>
        <v>=DISPIMG("ID_580A1813E2824BB89BB05F90DBA87920",1)</v>
      </c>
      <c r="L5" s="7"/>
    </row>
    <row r="6" spans="1:12" ht="30" customHeight="1">
      <c r="A6" s="6">
        <v>3</v>
      </c>
      <c r="B6" s="7" t="s">
        <v>11</v>
      </c>
      <c r="C6" s="8" t="s">
        <v>19</v>
      </c>
      <c r="D6" s="6" t="s">
        <v>20</v>
      </c>
      <c r="E6" s="9" t="s">
        <v>21</v>
      </c>
      <c r="F6" s="6" t="s">
        <v>15</v>
      </c>
      <c r="G6" s="6">
        <v>1</v>
      </c>
      <c r="H6" s="6">
        <v>2010.11</v>
      </c>
      <c r="I6" s="8" t="s">
        <v>22</v>
      </c>
      <c r="J6" s="17" t="str">
        <f>_xlfn.DISPIMG("ID_082A0E2516E043B9B9BB5FCB7259584D",1)</f>
        <v>=DISPIMG("ID_082A0E2516E043B9B9BB5FCB7259584D",1)</v>
      </c>
      <c r="K6" s="18" t="str">
        <f>_xlfn.DISPIMG("ID_81699B5C71DB40D98676C7E2223286A3",1)</f>
        <v>=DISPIMG("ID_81699B5C71DB40D98676C7E2223286A3",1)</v>
      </c>
      <c r="L6" s="18" t="str">
        <f>_xlfn.DISPIMG("ID_1C5F46258CC446FAA050A523A1A6DEE6",1)</f>
        <v>=DISPIMG("ID_1C5F46258CC446FAA050A523A1A6DEE6",1)</v>
      </c>
    </row>
    <row r="7" spans="1:12" ht="30" customHeight="1">
      <c r="A7" s="6">
        <v>4</v>
      </c>
      <c r="B7" s="7" t="s">
        <v>11</v>
      </c>
      <c r="C7" s="8" t="s">
        <v>16</v>
      </c>
      <c r="D7" s="6" t="s">
        <v>17</v>
      </c>
      <c r="E7" s="9" t="s">
        <v>18</v>
      </c>
      <c r="F7" s="6" t="s">
        <v>15</v>
      </c>
      <c r="G7" s="6">
        <v>1</v>
      </c>
      <c r="H7" s="6">
        <v>2010.11</v>
      </c>
      <c r="I7" s="15"/>
      <c r="J7" s="17" t="str">
        <f>_xlfn.DISPIMG("ID_82F1C762C1BB4413BB2B19AE0FC066E7",1)</f>
        <v>=DISPIMG("ID_82F1C762C1BB4413BB2B19AE0FC066E7",1)</v>
      </c>
      <c r="K7" s="18" t="str">
        <f>_xlfn.DISPIMG("ID_46135637496D4142B952BB3E030D109E",1)</f>
        <v>=DISPIMG("ID_46135637496D4142B952BB3E030D109E",1)</v>
      </c>
      <c r="L7" s="18"/>
    </row>
    <row r="8" spans="1:12" ht="30" customHeight="1">
      <c r="A8" s="6">
        <v>5</v>
      </c>
      <c r="B8" s="7" t="s">
        <v>11</v>
      </c>
      <c r="C8" s="8" t="s">
        <v>23</v>
      </c>
      <c r="D8" s="6" t="s">
        <v>17</v>
      </c>
      <c r="E8" s="9" t="s">
        <v>18</v>
      </c>
      <c r="F8" s="6" t="s">
        <v>15</v>
      </c>
      <c r="G8" s="6">
        <v>1</v>
      </c>
      <c r="H8" s="6">
        <v>2010.11</v>
      </c>
      <c r="I8" s="15"/>
      <c r="J8" s="17" t="str">
        <f>_xlfn.DISPIMG("ID_8CF23C98954745F1879A154F6C89AB99",1)</f>
        <v>=DISPIMG("ID_8CF23C98954745F1879A154F6C89AB99",1)</v>
      </c>
      <c r="K8" s="18" t="str">
        <f>_xlfn.DISPIMG("ID_9C9EF8248FFA415CA5E72F632A540D0A",1)</f>
        <v>=DISPIMG("ID_9C9EF8248FFA415CA5E72F632A540D0A",1)</v>
      </c>
      <c r="L8" s="18"/>
    </row>
    <row r="9" spans="1:12" ht="30" customHeight="1">
      <c r="A9" s="6">
        <v>6</v>
      </c>
      <c r="B9" s="7" t="s">
        <v>11</v>
      </c>
      <c r="C9" s="8" t="s">
        <v>24</v>
      </c>
      <c r="D9" s="6"/>
      <c r="E9" s="9"/>
      <c r="F9" s="6" t="s">
        <v>15</v>
      </c>
      <c r="G9" s="6">
        <v>1</v>
      </c>
      <c r="H9" s="6"/>
      <c r="I9" s="15"/>
      <c r="J9" s="17" t="str">
        <f>_xlfn.DISPIMG("ID_F73156895C7D469FB55AFE2B542BD606",1)</f>
        <v>=DISPIMG("ID_F73156895C7D469FB55AFE2B542BD606",1)</v>
      </c>
      <c r="K9" s="18"/>
      <c r="L9" s="18"/>
    </row>
    <row r="10" spans="1:12" ht="30" customHeight="1">
      <c r="A10" s="6">
        <v>7</v>
      </c>
      <c r="B10" s="7" t="s">
        <v>11</v>
      </c>
      <c r="C10" s="8" t="s">
        <v>25</v>
      </c>
      <c r="D10" s="6" t="s">
        <v>26</v>
      </c>
      <c r="E10" s="9" t="s">
        <v>27</v>
      </c>
      <c r="F10" s="6" t="s">
        <v>15</v>
      </c>
      <c r="G10" s="6">
        <v>1</v>
      </c>
      <c r="H10" s="6">
        <v>2010.11</v>
      </c>
      <c r="I10" s="15"/>
      <c r="J10" s="17" t="str">
        <f>_xlfn.DISPIMG("ID_910997C282ED40D6ABEA55A992FF429B",1)</f>
        <v>=DISPIMG("ID_910997C282ED40D6ABEA55A992FF429B",1)</v>
      </c>
      <c r="K10" s="18" t="str">
        <f>_xlfn.DISPIMG("ID_7B9DB9974C6947C4A45AA6A3C0C7699C",1)</f>
        <v>=DISPIMG("ID_7B9DB9974C6947C4A45AA6A3C0C7699C",1)</v>
      </c>
      <c r="L10" s="18"/>
    </row>
    <row r="11" spans="1:12" ht="30" customHeight="1">
      <c r="A11" s="6">
        <v>8</v>
      </c>
      <c r="B11" s="7" t="s">
        <v>11</v>
      </c>
      <c r="C11" s="8" t="s">
        <v>28</v>
      </c>
      <c r="D11" s="6"/>
      <c r="E11" s="9" t="s">
        <v>18</v>
      </c>
      <c r="F11" s="6" t="s">
        <v>29</v>
      </c>
      <c r="G11" s="6">
        <v>1</v>
      </c>
      <c r="H11" s="6"/>
      <c r="I11" s="15"/>
      <c r="J11" s="18" t="str">
        <f>_xlfn.DISPIMG("ID_189E5B0C11E049F58F765AE1D9BD3390",1)</f>
        <v>=DISPIMG("ID_189E5B0C11E049F58F765AE1D9BD3390",1)</v>
      </c>
      <c r="K11" s="18" t="str">
        <f>_xlfn.DISPIMG("ID_E9E16E669C3345E487F45DCE3AAA5643",1)</f>
        <v>=DISPIMG("ID_E9E16E669C3345E487F45DCE3AAA5643",1)</v>
      </c>
      <c r="L11" s="18"/>
    </row>
    <row r="12" spans="1:12" ht="30" customHeight="1">
      <c r="A12" s="6">
        <v>9</v>
      </c>
      <c r="B12" s="7" t="s">
        <v>11</v>
      </c>
      <c r="C12" s="8" t="s">
        <v>16</v>
      </c>
      <c r="D12" s="6" t="s">
        <v>30</v>
      </c>
      <c r="E12" s="9" t="s">
        <v>18</v>
      </c>
      <c r="F12" s="6" t="s">
        <v>15</v>
      </c>
      <c r="G12" s="6">
        <v>1</v>
      </c>
      <c r="H12" s="6">
        <v>2010.11</v>
      </c>
      <c r="I12" s="15"/>
      <c r="J12" s="18" t="str">
        <f>_xlfn.DISPIMG("ID_49879CFF501A4DB7BF981580A921460C",1)</f>
        <v>=DISPIMG("ID_49879CFF501A4DB7BF981580A921460C",1)</v>
      </c>
      <c r="K12" s="18" t="str">
        <f>_xlfn.DISPIMG("ID_29A908E632394A9382BD81785D917082",1)</f>
        <v>=DISPIMG("ID_29A908E632394A9382BD81785D917082",1)</v>
      </c>
      <c r="L12" s="18"/>
    </row>
    <row r="13" spans="1:12" ht="30" customHeight="1">
      <c r="A13" s="6">
        <v>10</v>
      </c>
      <c r="B13" s="7" t="s">
        <v>11</v>
      </c>
      <c r="C13" s="8" t="s">
        <v>31</v>
      </c>
      <c r="D13" s="6" t="s">
        <v>17</v>
      </c>
      <c r="E13" s="9" t="s">
        <v>32</v>
      </c>
      <c r="F13" s="6" t="s">
        <v>15</v>
      </c>
      <c r="G13" s="6">
        <v>1</v>
      </c>
      <c r="H13" s="10">
        <v>2011.1</v>
      </c>
      <c r="I13" s="15"/>
      <c r="J13" s="18" t="str">
        <f>_xlfn.DISPIMG("ID_D5F7EB159DA14D88A357CD6BD80ACDEC",1)</f>
        <v>=DISPIMG("ID_D5F7EB159DA14D88A357CD6BD80ACDEC",1)</v>
      </c>
      <c r="K13" s="18" t="str">
        <f>_xlfn.DISPIMG("ID_1A909A0A41804B7391B8378E559F0050",1)</f>
        <v>=DISPIMG("ID_1A909A0A41804B7391B8378E559F0050",1)</v>
      </c>
      <c r="L13" s="18"/>
    </row>
    <row r="14" spans="1:12" ht="30" customHeight="1">
      <c r="A14" s="6">
        <v>11</v>
      </c>
      <c r="B14" s="7" t="s">
        <v>11</v>
      </c>
      <c r="C14" s="8" t="s">
        <v>33</v>
      </c>
      <c r="D14" s="6" t="s">
        <v>34</v>
      </c>
      <c r="E14" s="9" t="s">
        <v>18</v>
      </c>
      <c r="F14" s="6" t="s">
        <v>15</v>
      </c>
      <c r="G14" s="6">
        <v>1</v>
      </c>
      <c r="H14" s="6">
        <v>2010.11</v>
      </c>
      <c r="I14" s="15"/>
      <c r="J14" s="18" t="str">
        <f>_xlfn.DISPIMG("ID_4B112EC1F8A64CBE9273218EF5605DE8",1)</f>
        <v>=DISPIMG("ID_4B112EC1F8A64CBE9273218EF5605DE8",1)</v>
      </c>
      <c r="K14" s="18" t="str">
        <f>_xlfn.DISPIMG("ID_49E8AAB6678A45FFA4416AFD199D1448",1)</f>
        <v>=DISPIMG("ID_49E8AAB6678A45FFA4416AFD199D1448",1)</v>
      </c>
      <c r="L14" s="18"/>
    </row>
    <row r="15" spans="1:12" ht="30" customHeight="1">
      <c r="A15" s="6">
        <v>12</v>
      </c>
      <c r="B15" s="7" t="s">
        <v>11</v>
      </c>
      <c r="C15" s="8" t="s">
        <v>33</v>
      </c>
      <c r="D15" s="6" t="s">
        <v>34</v>
      </c>
      <c r="E15" s="9" t="s">
        <v>18</v>
      </c>
      <c r="F15" s="6" t="s">
        <v>15</v>
      </c>
      <c r="G15" s="6">
        <v>1</v>
      </c>
      <c r="H15" s="6">
        <v>2010.11</v>
      </c>
      <c r="I15" s="15"/>
      <c r="J15" s="18" t="str">
        <f>_xlfn.DISPIMG("ID_C92E590955EF457E8FD951C80EBF1AC5",1)</f>
        <v>=DISPIMG("ID_C92E590955EF457E8FD951C80EBF1AC5",1)</v>
      </c>
      <c r="K15" s="18" t="str">
        <f>_xlfn.DISPIMG("ID_2EF75B87F5144D9DBD0F91E6B9FE8F3D",1)</f>
        <v>=DISPIMG("ID_2EF75B87F5144D9DBD0F91E6B9FE8F3D",1)</v>
      </c>
      <c r="L15" s="18"/>
    </row>
    <row r="16" spans="1:12" ht="30" customHeight="1">
      <c r="A16" s="6">
        <v>13</v>
      </c>
      <c r="B16" s="7" t="s">
        <v>11</v>
      </c>
      <c r="C16" s="8" t="s">
        <v>35</v>
      </c>
      <c r="D16" s="6" t="s">
        <v>36</v>
      </c>
      <c r="E16" s="9" t="s">
        <v>37</v>
      </c>
      <c r="F16" s="6" t="s">
        <v>15</v>
      </c>
      <c r="G16" s="6">
        <v>1</v>
      </c>
      <c r="H16" s="10">
        <v>2011.1</v>
      </c>
      <c r="I16" s="15"/>
      <c r="J16" s="18" t="str">
        <f>_xlfn.DISPIMG("ID_B645DAEE2802479BB255D593F63018F9",1)</f>
        <v>=DISPIMG("ID_B645DAEE2802479BB255D593F63018F9",1)</v>
      </c>
      <c r="K16" s="18" t="str">
        <f>_xlfn.DISPIMG("ID_E28A4C65B66449DFB79B4C59A5A32085",1)</f>
        <v>=DISPIMG("ID_E28A4C65B66449DFB79B4C59A5A32085",1)</v>
      </c>
      <c r="L16" s="18"/>
    </row>
    <row r="17" spans="1:12" ht="30" customHeight="1">
      <c r="A17" s="6">
        <v>14</v>
      </c>
      <c r="B17" s="7" t="s">
        <v>11</v>
      </c>
      <c r="C17" s="8" t="s">
        <v>19</v>
      </c>
      <c r="D17" s="6" t="s">
        <v>38</v>
      </c>
      <c r="E17" s="9" t="s">
        <v>21</v>
      </c>
      <c r="F17" s="6" t="s">
        <v>15</v>
      </c>
      <c r="G17" s="6">
        <v>1</v>
      </c>
      <c r="H17" s="6">
        <v>2010.11</v>
      </c>
      <c r="I17" s="15"/>
      <c r="J17" s="18" t="str">
        <f>_xlfn.DISPIMG("ID_025A68B8D58549449F9ABDE09CE4FD13",1)</f>
        <v>=DISPIMG("ID_025A68B8D58549449F9ABDE09CE4FD13",1)</v>
      </c>
      <c r="K17" s="18" t="str">
        <f>_xlfn.DISPIMG("ID_1FDE10D53D2846DB97713680A5FAB529",1)</f>
        <v>=DISPIMG("ID_1FDE10D53D2846DB97713680A5FAB529",1)</v>
      </c>
      <c r="L17" s="18"/>
    </row>
    <row r="18" spans="1:12" ht="45" customHeight="1">
      <c r="A18" s="6">
        <v>15</v>
      </c>
      <c r="B18" s="7" t="s">
        <v>11</v>
      </c>
      <c r="C18" s="8" t="s">
        <v>19</v>
      </c>
      <c r="D18" s="6" t="s">
        <v>39</v>
      </c>
      <c r="E18" s="9" t="s">
        <v>21</v>
      </c>
      <c r="F18" s="6" t="s">
        <v>15</v>
      </c>
      <c r="G18" s="6">
        <v>4</v>
      </c>
      <c r="H18" s="6">
        <v>2010.11</v>
      </c>
      <c r="I18" s="19" t="s">
        <v>40</v>
      </c>
      <c r="J18" s="18" t="str">
        <f>_xlfn.DISPIMG("ID_4A45FAB0C98045FD91AB913F6DB2ED27",1)</f>
        <v>=DISPIMG("ID_4A45FAB0C98045FD91AB913F6DB2ED27",1)</v>
      </c>
      <c r="K18" s="18" t="str">
        <f>_xlfn.DISPIMG("ID_65239D3A0E36446FB21D57CBCA65C046",1)</f>
        <v>=DISPIMG("ID_65239D3A0E36446FB21D57CBCA65C046",1)</v>
      </c>
      <c r="L18" s="13"/>
    </row>
    <row r="19" spans="1:12" ht="30" customHeight="1">
      <c r="A19" s="6">
        <v>16</v>
      </c>
      <c r="B19" s="7" t="s">
        <v>11</v>
      </c>
      <c r="C19" s="8" t="s">
        <v>16</v>
      </c>
      <c r="D19" s="6" t="s">
        <v>41</v>
      </c>
      <c r="E19" s="9" t="s">
        <v>18</v>
      </c>
      <c r="F19" s="6" t="s">
        <v>15</v>
      </c>
      <c r="G19" s="6">
        <v>1</v>
      </c>
      <c r="H19" s="6">
        <v>2010.11</v>
      </c>
      <c r="I19" s="15"/>
      <c r="J19" s="18" t="str">
        <f>_xlfn.DISPIMG("ID_1BD7BCD2B84549CFA0ACDF7D26425CEB",1)</f>
        <v>=DISPIMG("ID_1BD7BCD2B84549CFA0ACDF7D26425CEB",1)</v>
      </c>
      <c r="K19" s="18" t="str">
        <f>_xlfn.DISPIMG("ID_2A329B3005694C478F6E24EA7BF5F806",1)</f>
        <v>=DISPIMG("ID_2A329B3005694C478F6E24EA7BF5F806",1)</v>
      </c>
      <c r="L19" s="18"/>
    </row>
    <row r="20" spans="1:12" ht="30" customHeight="1">
      <c r="A20" s="6">
        <v>17</v>
      </c>
      <c r="B20" s="7" t="s">
        <v>11</v>
      </c>
      <c r="C20" s="8" t="s">
        <v>31</v>
      </c>
      <c r="D20" s="6" t="s">
        <v>42</v>
      </c>
      <c r="E20" s="9" t="s">
        <v>32</v>
      </c>
      <c r="F20" s="6" t="s">
        <v>15</v>
      </c>
      <c r="G20" s="6">
        <v>1</v>
      </c>
      <c r="H20" s="10">
        <v>2011.1</v>
      </c>
      <c r="I20" s="15"/>
      <c r="J20" s="18" t="str">
        <f>_xlfn.DISPIMG("ID_1F4EA0204BC14B48A57699ABDC08F6E5",1)</f>
        <v>=DISPIMG("ID_1F4EA0204BC14B48A57699ABDC08F6E5",1)</v>
      </c>
      <c r="K20" s="18" t="str">
        <f>_xlfn.DISPIMG("ID_3CEE4678D466413C96480B8C0B881CD3",1)</f>
        <v>=DISPIMG("ID_3CEE4678D466413C96480B8C0B881CD3",1)</v>
      </c>
      <c r="L20" s="18"/>
    </row>
    <row r="21" spans="1:12" ht="30" customHeight="1">
      <c r="A21" s="6">
        <v>18</v>
      </c>
      <c r="B21" s="7" t="s">
        <v>11</v>
      </c>
      <c r="C21" s="8" t="s">
        <v>16</v>
      </c>
      <c r="D21" s="6" t="s">
        <v>43</v>
      </c>
      <c r="E21" s="9" t="s">
        <v>18</v>
      </c>
      <c r="F21" s="6" t="s">
        <v>15</v>
      </c>
      <c r="G21" s="6">
        <v>1</v>
      </c>
      <c r="H21" s="6">
        <v>2010.11</v>
      </c>
      <c r="I21" s="15"/>
      <c r="J21" s="18" t="str">
        <f>_xlfn.DISPIMG("ID_DEF6DF68BA034B719D9241E83F32CBAB",1)</f>
        <v>=DISPIMG("ID_DEF6DF68BA034B719D9241E83F32CBAB",1)</v>
      </c>
      <c r="K21" s="18" t="str">
        <f>_xlfn.DISPIMG("ID_C07B1C04D5E44527A88FF7B6DF8318D6",1)</f>
        <v>=DISPIMG("ID_C07B1C04D5E44527A88FF7B6DF8318D6",1)</v>
      </c>
      <c r="L21" s="18"/>
    </row>
    <row r="22" spans="1:12" ht="30" customHeight="1">
      <c r="A22" s="6">
        <v>19</v>
      </c>
      <c r="B22" s="7" t="s">
        <v>11</v>
      </c>
      <c r="C22" s="8" t="s">
        <v>31</v>
      </c>
      <c r="D22" s="6"/>
      <c r="E22" s="9" t="s">
        <v>32</v>
      </c>
      <c r="F22" s="6" t="s">
        <v>15</v>
      </c>
      <c r="G22" s="6">
        <v>1</v>
      </c>
      <c r="H22" s="6">
        <v>2010.11</v>
      </c>
      <c r="I22" s="15"/>
      <c r="J22" s="18" t="str">
        <f>_xlfn.DISPIMG("ID_A06526AD6F564CED9015ED151F73488C",1)</f>
        <v>=DISPIMG("ID_A06526AD6F564CED9015ED151F73488C",1)</v>
      </c>
      <c r="K22" s="18"/>
      <c r="L22" s="18"/>
    </row>
    <row r="23" spans="1:12" ht="30" customHeight="1">
      <c r="A23" s="6">
        <v>20</v>
      </c>
      <c r="B23" s="7" t="s">
        <v>11</v>
      </c>
      <c r="C23" s="8" t="s">
        <v>23</v>
      </c>
      <c r="D23" s="6" t="s">
        <v>41</v>
      </c>
      <c r="E23" s="9" t="s">
        <v>18</v>
      </c>
      <c r="F23" s="6" t="s">
        <v>15</v>
      </c>
      <c r="G23" s="6">
        <v>1</v>
      </c>
      <c r="H23" s="6">
        <v>2010.11</v>
      </c>
      <c r="I23" s="15"/>
      <c r="J23" s="18" t="str">
        <f>_xlfn.DISPIMG("ID_EA396A351C1148B1BEDFFB97B96E29A2",1)</f>
        <v>=DISPIMG("ID_EA396A351C1148B1BEDFFB97B96E29A2",1)</v>
      </c>
      <c r="K23" s="18" t="str">
        <f>_xlfn.DISPIMG("ID_C59D0DB4B2A04DECBA562AF77B186470",1)</f>
        <v>=DISPIMG("ID_C59D0DB4B2A04DECBA562AF77B186470",1)</v>
      </c>
      <c r="L23" s="18"/>
    </row>
    <row r="24" spans="1:12" ht="30" customHeight="1">
      <c r="A24" s="6">
        <v>21</v>
      </c>
      <c r="B24" s="7" t="s">
        <v>11</v>
      </c>
      <c r="C24" s="8" t="s">
        <v>16</v>
      </c>
      <c r="D24" s="6" t="s">
        <v>43</v>
      </c>
      <c r="E24" s="9" t="s">
        <v>18</v>
      </c>
      <c r="F24" s="6" t="s">
        <v>15</v>
      </c>
      <c r="G24" s="6">
        <v>1</v>
      </c>
      <c r="H24" s="6">
        <v>2010.11</v>
      </c>
      <c r="I24" s="15"/>
      <c r="J24" s="18" t="str">
        <f>_xlfn.DISPIMG("ID_01F48E47307047AA98CA2EACAA8C8D27",1)</f>
        <v>=DISPIMG("ID_01F48E47307047AA98CA2EACAA8C8D27",1)</v>
      </c>
      <c r="K24" s="18" t="str">
        <f>_xlfn.DISPIMG("ID_B147FF33BC2A45E8AF2DBEE9ED0F4BA2",1)</f>
        <v>=DISPIMG("ID_B147FF33BC2A45E8AF2DBEE9ED0F4BA2",1)</v>
      </c>
      <c r="L24" s="18"/>
    </row>
    <row r="25" spans="1:12" ht="30" customHeight="1">
      <c r="A25" s="6">
        <v>22</v>
      </c>
      <c r="B25" s="7" t="s">
        <v>11</v>
      </c>
      <c r="C25" s="8" t="s">
        <v>16</v>
      </c>
      <c r="D25" s="6" t="s">
        <v>41</v>
      </c>
      <c r="E25" s="9" t="s">
        <v>18</v>
      </c>
      <c r="F25" s="6" t="s">
        <v>15</v>
      </c>
      <c r="G25" s="6">
        <v>1</v>
      </c>
      <c r="H25" s="6">
        <v>2010.11</v>
      </c>
      <c r="I25" s="15"/>
      <c r="J25" s="18" t="str">
        <f>_xlfn.DISPIMG("ID_F692DB3C681B4866AC16C0340723E597",1)</f>
        <v>=DISPIMG("ID_F692DB3C681B4866AC16C0340723E597",1)</v>
      </c>
      <c r="K25" s="18" t="str">
        <f>_xlfn.DISPIMG("ID_BEE9316896F7440F9FB27D97E05CADB2",1)</f>
        <v>=DISPIMG("ID_BEE9316896F7440F9FB27D97E05CADB2",1)</v>
      </c>
      <c r="L25" s="18"/>
    </row>
    <row r="26" spans="1:12" ht="30" customHeight="1">
      <c r="A26" s="6">
        <v>23</v>
      </c>
      <c r="B26" s="7" t="s">
        <v>11</v>
      </c>
      <c r="C26" s="8" t="s">
        <v>31</v>
      </c>
      <c r="D26" s="6" t="s">
        <v>44</v>
      </c>
      <c r="E26" s="9" t="s">
        <v>32</v>
      </c>
      <c r="F26" s="6" t="s">
        <v>15</v>
      </c>
      <c r="G26" s="6">
        <v>1</v>
      </c>
      <c r="H26" s="10">
        <v>2011.1</v>
      </c>
      <c r="I26" s="15"/>
      <c r="J26" s="18" t="str">
        <f>_xlfn.DISPIMG("ID_030A843E6EFA4A3EB1F4C91D3116662A",1)</f>
        <v>=DISPIMG("ID_030A843E6EFA4A3EB1F4C91D3116662A",1)</v>
      </c>
      <c r="K26" s="18" t="str">
        <f>_xlfn.DISPIMG("ID_A16FA36D03EE4D6197DBDDB3ED8F043F",1)</f>
        <v>=DISPIMG("ID_A16FA36D03EE4D6197DBDDB3ED8F043F",1)</v>
      </c>
      <c r="L26" s="18"/>
    </row>
    <row r="27" spans="1:12" ht="30" customHeight="1">
      <c r="A27" s="6">
        <v>24</v>
      </c>
      <c r="B27" s="7" t="s">
        <v>11</v>
      </c>
      <c r="C27" s="8" t="s">
        <v>45</v>
      </c>
      <c r="D27" s="6" t="s">
        <v>46</v>
      </c>
      <c r="E27" s="9" t="s">
        <v>47</v>
      </c>
      <c r="F27" s="6" t="s">
        <v>15</v>
      </c>
      <c r="G27" s="6">
        <v>3</v>
      </c>
      <c r="H27" s="6">
        <v>2010.11</v>
      </c>
      <c r="I27" s="9"/>
      <c r="J27" s="18" t="str">
        <f>_xlfn.DISPIMG("ID_922418073E0E4938848430567A69EB41",1)</f>
        <v>=DISPIMG("ID_922418073E0E4938848430567A69EB41",1)</v>
      </c>
      <c r="K27" s="18" t="str">
        <f>_xlfn.DISPIMG("ID_DCA9C63D4BF5468B9B69C529CA71FF57",1)</f>
        <v>=DISPIMG("ID_DCA9C63D4BF5468B9B69C529CA71FF57",1)</v>
      </c>
      <c r="L27" s="18" t="str">
        <f>_xlfn.DISPIMG("ID_028ADD94647848839F4803E5DC11B598",1)</f>
        <v>=DISPIMG("ID_028ADD94647848839F4803E5DC11B598",1)</v>
      </c>
    </row>
    <row r="28" spans="1:12" ht="30" customHeight="1">
      <c r="A28" s="6">
        <v>25</v>
      </c>
      <c r="B28" s="7" t="s">
        <v>11</v>
      </c>
      <c r="C28" s="8" t="s">
        <v>48</v>
      </c>
      <c r="D28" s="6" t="s">
        <v>49</v>
      </c>
      <c r="E28" s="9" t="s">
        <v>50</v>
      </c>
      <c r="F28" s="6" t="s">
        <v>15</v>
      </c>
      <c r="G28" s="6">
        <v>1</v>
      </c>
      <c r="H28" s="10">
        <v>2011.1</v>
      </c>
      <c r="I28" s="9"/>
      <c r="J28" s="18" t="str">
        <f>_xlfn.DISPIMG("ID_C89EF5AAFC78462F997FEF866F4628E6",1)</f>
        <v>=DISPIMG("ID_C89EF5AAFC78462F997FEF866F4628E6",1)</v>
      </c>
      <c r="K28" s="18" t="str">
        <f>_xlfn.DISPIMG("ID_864424D10F364887B12E119CC6D9A215",1)</f>
        <v>=DISPIMG("ID_864424D10F364887B12E119CC6D9A215",1)</v>
      </c>
      <c r="L28" s="18"/>
    </row>
    <row r="29" spans="1:12" ht="30" customHeight="1">
      <c r="A29" s="6">
        <v>26</v>
      </c>
      <c r="B29" s="7" t="s">
        <v>11</v>
      </c>
      <c r="C29" s="8" t="s">
        <v>51</v>
      </c>
      <c r="D29" s="6" t="s">
        <v>17</v>
      </c>
      <c r="E29" s="9" t="s">
        <v>32</v>
      </c>
      <c r="F29" s="6" t="s">
        <v>15</v>
      </c>
      <c r="G29" s="6">
        <v>3</v>
      </c>
      <c r="H29" s="10">
        <v>2011.1</v>
      </c>
      <c r="I29" s="9"/>
      <c r="J29" s="18" t="str">
        <f>_xlfn.DISPIMG("ID_F7A4DBAF6BEC45F0AF2D0C76D72144C6",1)</f>
        <v>=DISPIMG("ID_F7A4DBAF6BEC45F0AF2D0C76D72144C6",1)</v>
      </c>
      <c r="K29" s="18" t="str">
        <f>_xlfn.DISPIMG("ID_9942D8E34CBC4543BEB265DBFE1D8D6C",1)</f>
        <v>=DISPIMG("ID_9942D8E34CBC4543BEB265DBFE1D8D6C",1)</v>
      </c>
      <c r="L29" s="13"/>
    </row>
    <row r="30" spans="1:12" ht="30" customHeight="1">
      <c r="A30" s="6">
        <v>27</v>
      </c>
      <c r="B30" s="7" t="s">
        <v>11</v>
      </c>
      <c r="C30" s="8" t="s">
        <v>52</v>
      </c>
      <c r="D30" s="6" t="s">
        <v>53</v>
      </c>
      <c r="E30" s="11" t="s">
        <v>54</v>
      </c>
      <c r="F30" s="6" t="s">
        <v>15</v>
      </c>
      <c r="G30" s="6">
        <v>1</v>
      </c>
      <c r="H30" s="10">
        <v>2011.1</v>
      </c>
      <c r="I30" s="9"/>
      <c r="J30" s="18" t="str">
        <f>_xlfn.DISPIMG("ID_F92544AB8AEE4848B3A9E8F903120CE7",1)</f>
        <v>=DISPIMG("ID_F92544AB8AEE4848B3A9E8F903120CE7",1)</v>
      </c>
      <c r="K30" s="18" t="str">
        <f>_xlfn.DISPIMG("ID_22FC68A68650450F815F2381EAAF8BD0",1)</f>
        <v>=DISPIMG("ID_22FC68A68650450F815F2381EAAF8BD0",1)</v>
      </c>
      <c r="L30" s="18"/>
    </row>
    <row r="31" spans="1:12" ht="30" customHeight="1">
      <c r="A31" s="6">
        <v>28</v>
      </c>
      <c r="B31" s="7" t="s">
        <v>11</v>
      </c>
      <c r="C31" s="8" t="s">
        <v>55</v>
      </c>
      <c r="D31" s="6" t="s">
        <v>56</v>
      </c>
      <c r="E31" s="9" t="s">
        <v>57</v>
      </c>
      <c r="F31" s="6" t="s">
        <v>15</v>
      </c>
      <c r="G31" s="6">
        <v>2</v>
      </c>
      <c r="H31" s="6">
        <v>2014.7</v>
      </c>
      <c r="I31" s="9"/>
      <c r="J31" s="18" t="str">
        <f>_xlfn.DISPIMG("ID_516AE88FC1644A5C83F72E9AF2BBC7F1",1)</f>
        <v>=DISPIMG("ID_516AE88FC1644A5C83F72E9AF2BBC7F1",1)</v>
      </c>
      <c r="K31" s="18" t="str">
        <f>_xlfn.DISPIMG("ID_DADA80E4138B4AF1BE6B1F5AA9490AE3",1)</f>
        <v>=DISPIMG("ID_DADA80E4138B4AF1BE6B1F5AA9490AE3",1)</v>
      </c>
      <c r="L31" s="18"/>
    </row>
    <row r="32" spans="1:12" ht="30" customHeight="1">
      <c r="A32" s="6">
        <v>29</v>
      </c>
      <c r="B32" s="7" t="s">
        <v>58</v>
      </c>
      <c r="C32" s="8" t="s">
        <v>58</v>
      </c>
      <c r="D32" s="6" t="s">
        <v>59</v>
      </c>
      <c r="E32" s="9" t="s">
        <v>60</v>
      </c>
      <c r="F32" s="6" t="s">
        <v>29</v>
      </c>
      <c r="G32" s="6">
        <v>1</v>
      </c>
      <c r="H32" s="6">
        <v>2011.1</v>
      </c>
      <c r="I32" s="8" t="s">
        <v>61</v>
      </c>
      <c r="J32" s="18" t="str">
        <f>_xlfn.DISPIMG("ID_B385E12BDF3543C7A5DDDE87B55D29EF",1)</f>
        <v>=DISPIMG("ID_B385E12BDF3543C7A5DDDE87B55D29EF",1)</v>
      </c>
      <c r="K32" s="18" t="str">
        <f>_xlfn.DISPIMG("ID_EB75B5D3E3344FB08F43EA21DB5CFE32",1)</f>
        <v>=DISPIMG("ID_EB75B5D3E3344FB08F43EA21DB5CFE32",1)</v>
      </c>
      <c r="L32" s="18" t="str">
        <f>_xlfn.DISPIMG("ID_A007C66046A244909A71F7E97F98F976",1)</f>
        <v>=DISPIMG("ID_A007C66046A244909A71F7E97F98F976",1)</v>
      </c>
    </row>
    <row r="33" spans="1:12" ht="30" customHeight="1">
      <c r="A33" s="6">
        <v>30</v>
      </c>
      <c r="B33" s="7" t="s">
        <v>58</v>
      </c>
      <c r="C33" s="8" t="s">
        <v>62</v>
      </c>
      <c r="D33" s="6" t="s">
        <v>63</v>
      </c>
      <c r="E33" s="9" t="s">
        <v>64</v>
      </c>
      <c r="F33" s="6" t="s">
        <v>15</v>
      </c>
      <c r="G33" s="6">
        <v>2</v>
      </c>
      <c r="H33" s="6">
        <v>2010.1</v>
      </c>
      <c r="I33" s="15"/>
      <c r="J33" s="18" t="str">
        <f>_xlfn.DISPIMG("ID_B3DC9C5CD5844E6FA45EBDD952A9AF0C",1)</f>
        <v>=DISPIMG("ID_B3DC9C5CD5844E6FA45EBDD952A9AF0C",1)</v>
      </c>
      <c r="K33" s="18" t="str">
        <f>_xlfn.DISPIMG("ID_6B49AC3B0B9C4461922A2B2897F2B11F",1)</f>
        <v>=DISPIMG("ID_6B49AC3B0B9C4461922A2B2897F2B11F",1)</v>
      </c>
      <c r="L33" s="18"/>
    </row>
    <row r="34" spans="1:12" ht="48.95" customHeight="1">
      <c r="A34" s="6">
        <v>31</v>
      </c>
      <c r="B34" s="7" t="s">
        <v>58</v>
      </c>
      <c r="C34" s="12" t="s">
        <v>65</v>
      </c>
      <c r="D34" s="6" t="s">
        <v>66</v>
      </c>
      <c r="E34" s="11" t="s">
        <v>67</v>
      </c>
      <c r="F34" s="6" t="s">
        <v>29</v>
      </c>
      <c r="G34" s="6">
        <v>1</v>
      </c>
      <c r="H34" s="6">
        <v>2010.1</v>
      </c>
      <c r="I34" s="8" t="s">
        <v>68</v>
      </c>
      <c r="J34" s="18" t="str">
        <f>_xlfn.DISPIMG("ID_EB7D7E916E0645259399B54FCCDED075",1)</f>
        <v>=DISPIMG("ID_EB7D7E916E0645259399B54FCCDED075",1)</v>
      </c>
      <c r="K34" s="18" t="str">
        <f>_xlfn.DISPIMG("ID_E16B4F903CB54E3DB985764A0AF621E8",1)</f>
        <v>=DISPIMG("ID_E16B4F903CB54E3DB985764A0AF621E8",1)</v>
      </c>
      <c r="L34" s="18" t="str">
        <f>_xlfn.DISPIMG("ID_34A565FFA03540658E03286BCB494B8F",1)</f>
        <v>=DISPIMG("ID_34A565FFA03540658E03286BCB494B8F",1)</v>
      </c>
    </row>
    <row r="35" spans="1:12" ht="30" customHeight="1">
      <c r="A35" s="6">
        <v>32</v>
      </c>
      <c r="B35" s="7" t="s">
        <v>11</v>
      </c>
      <c r="C35" s="8" t="s">
        <v>69</v>
      </c>
      <c r="D35" s="6"/>
      <c r="E35" s="9"/>
      <c r="F35" s="6" t="s">
        <v>70</v>
      </c>
      <c r="G35" s="6">
        <v>3</v>
      </c>
      <c r="H35" s="13"/>
      <c r="I35" s="8"/>
      <c r="J35" s="18" t="str">
        <f>_xlfn.DISPIMG("ID_89A4123AC56B40688BBD6F92C1E8FA4E",1)</f>
        <v>=DISPIMG("ID_89A4123AC56B40688BBD6F92C1E8FA4E",1)</v>
      </c>
      <c r="K35" s="18" t="str">
        <f>_xlfn.DISPIMG("ID_146B65A61F7348CAB2FA00635F31F721",1)</f>
        <v>=DISPIMG("ID_146B65A61F7348CAB2FA00635F31F721",1)</v>
      </c>
      <c r="L35" s="18" t="str">
        <f>_xlfn.DISPIMG("ID_E8167FB7B5EB48808F3DDFADD9825227",1)</f>
        <v>=DISPIMG("ID_E8167FB7B5EB48808F3DDFADD9825227",1)</v>
      </c>
    </row>
    <row r="36" spans="1:12" ht="30" customHeight="1">
      <c r="A36" s="6">
        <v>33</v>
      </c>
      <c r="B36" s="7" t="s">
        <v>71</v>
      </c>
      <c r="C36" s="8" t="s">
        <v>72</v>
      </c>
      <c r="D36" s="14"/>
      <c r="E36" s="15"/>
      <c r="F36" s="6" t="s">
        <v>70</v>
      </c>
      <c r="G36" s="16">
        <v>1</v>
      </c>
      <c r="H36" s="6"/>
      <c r="I36" s="8" t="s">
        <v>73</v>
      </c>
      <c r="J36" s="17" t="str">
        <f>_xlfn.DISPIMG("ID_00ED99D731914B75AD2535235B4F8982",1)</f>
        <v>=DISPIMG("ID_00ED99D731914B75AD2535235B4F8982",1)</v>
      </c>
      <c r="K36" s="18" t="str">
        <f>_xlfn.DISPIMG("ID_9361BD98FCE6493AB365F1A8DC28305A",1)</f>
        <v>=DISPIMG("ID_9361BD98FCE6493AB365F1A8DC28305A",1)</v>
      </c>
      <c r="L36" s="18" t="str">
        <f>_xlfn.DISPIMG("ID_6F23C676E5424DB0B7DFC54694965616",1)</f>
        <v>=DISPIMG("ID_6F23C676E5424DB0B7DFC54694965616",1)</v>
      </c>
    </row>
    <row r="37" spans="1:12" ht="30" customHeight="1">
      <c r="A37" s="6">
        <v>34</v>
      </c>
      <c r="B37" s="7" t="s">
        <v>71</v>
      </c>
      <c r="C37" s="8" t="s">
        <v>72</v>
      </c>
      <c r="D37" s="14"/>
      <c r="E37" s="15"/>
      <c r="F37" s="6" t="s">
        <v>70</v>
      </c>
      <c r="G37" s="16">
        <v>1</v>
      </c>
      <c r="H37" s="6"/>
      <c r="I37" s="8" t="s">
        <v>73</v>
      </c>
      <c r="J37" s="18" t="str">
        <f>_xlfn.DISPIMG("ID_BBE280D123B1433CB3089CDDFB5A6D44",1)</f>
        <v>=DISPIMG("ID_BBE280D123B1433CB3089CDDFB5A6D44",1)</v>
      </c>
      <c r="K37" s="18" t="str">
        <f>_xlfn.DISPIMG("ID_0097ADA31F1447F392067D900885C4CF",1)</f>
        <v>=DISPIMG("ID_0097ADA31F1447F392067D900885C4CF",1)</v>
      </c>
      <c r="L37" s="18"/>
    </row>
    <row r="38" spans="1:12" ht="30" customHeight="1">
      <c r="A38" s="6">
        <v>35</v>
      </c>
      <c r="B38" s="7" t="s">
        <v>71</v>
      </c>
      <c r="C38" s="8" t="s">
        <v>72</v>
      </c>
      <c r="D38" s="14"/>
      <c r="E38" s="15"/>
      <c r="F38" s="6" t="s">
        <v>70</v>
      </c>
      <c r="G38" s="16">
        <v>1</v>
      </c>
      <c r="H38" s="6"/>
      <c r="I38" s="8" t="s">
        <v>74</v>
      </c>
      <c r="J38" s="18" t="str">
        <f>_xlfn.DISPIMG("ID_37088AC5F32C420D8CB31AA17C360B37",1)</f>
        <v>=DISPIMG("ID_37088AC5F32C420D8CB31AA17C360B37",1)</v>
      </c>
      <c r="K38" s="18" t="str">
        <f>_xlfn.DISPIMG("ID_40C82EF25ECE4B828AC443DC93719D4A",1)</f>
        <v>=DISPIMG("ID_40C82EF25ECE4B828AC443DC93719D4A",1)</v>
      </c>
      <c r="L38" s="18"/>
    </row>
    <row r="39" spans="1:12" ht="30" customHeight="1">
      <c r="A39" s="6">
        <v>36</v>
      </c>
      <c r="B39" s="7" t="s">
        <v>71</v>
      </c>
      <c r="C39" s="8" t="s">
        <v>72</v>
      </c>
      <c r="D39" s="14"/>
      <c r="E39" s="15"/>
      <c r="F39" s="6" t="s">
        <v>70</v>
      </c>
      <c r="G39" s="16">
        <v>1</v>
      </c>
      <c r="H39" s="6"/>
      <c r="I39" s="8" t="s">
        <v>75</v>
      </c>
      <c r="J39" s="18" t="str">
        <f>_xlfn.DISPIMG("ID_C5D9FCBEAF3B43FE9329E65E51F1EE85",1)</f>
        <v>=DISPIMG("ID_C5D9FCBEAF3B43FE9329E65E51F1EE85",1)</v>
      </c>
      <c r="K39" s="18" t="str">
        <f>_xlfn.DISPIMG("ID_69E881435F56451A93DB60BFF5A86EE4",1)</f>
        <v>=DISPIMG("ID_69E881435F56451A93DB60BFF5A86EE4",1)</v>
      </c>
      <c r="L39" s="18"/>
    </row>
    <row r="40" spans="1:12" ht="30" customHeight="1">
      <c r="A40" s="6">
        <v>37</v>
      </c>
      <c r="B40" s="7" t="s">
        <v>71</v>
      </c>
      <c r="C40" s="8" t="s">
        <v>72</v>
      </c>
      <c r="D40" s="14"/>
      <c r="E40" s="15"/>
      <c r="F40" s="6" t="s">
        <v>70</v>
      </c>
      <c r="G40" s="16">
        <v>1</v>
      </c>
      <c r="H40" s="6"/>
      <c r="I40" s="8" t="s">
        <v>76</v>
      </c>
      <c r="J40" s="18" t="str">
        <f>_xlfn.DISPIMG("ID_0F9F39C20DA5419082D467284086C252",1)</f>
        <v>=DISPIMG("ID_0F9F39C20DA5419082D467284086C252",1)</v>
      </c>
      <c r="K40" s="18" t="str">
        <f>_xlfn.DISPIMG("ID_06C1CAB847AE49E697F41E2AC8A445BE",1)</f>
        <v>=DISPIMG("ID_06C1CAB847AE49E697F41E2AC8A445BE",1)</v>
      </c>
      <c r="L40" s="18" t="str">
        <f>_xlfn.DISPIMG("ID_34C60FC375C04AFDAB5962B25A5C3581",1)</f>
        <v>=DISPIMG("ID_34C60FC375C04AFDAB5962B25A5C3581",1)</v>
      </c>
    </row>
    <row r="41" spans="1:12" ht="30" customHeight="1">
      <c r="A41" s="6">
        <v>38</v>
      </c>
      <c r="B41" s="7" t="s">
        <v>71</v>
      </c>
      <c r="C41" s="8" t="s">
        <v>77</v>
      </c>
      <c r="D41" s="6"/>
      <c r="E41" s="9"/>
      <c r="F41" s="6" t="s">
        <v>70</v>
      </c>
      <c r="G41" s="6">
        <v>4</v>
      </c>
      <c r="H41" s="6"/>
      <c r="I41" s="9"/>
      <c r="J41" s="18" t="str">
        <f>_xlfn.DISPIMG("ID_C9AC71FD217A49E38CF0069325166E81",1)</f>
        <v>=DISPIMG("ID_C9AC71FD217A49E38CF0069325166E81",1)</v>
      </c>
      <c r="K41" s="18"/>
      <c r="L41" s="18"/>
    </row>
  </sheetData>
  <mergeCells count="2">
    <mergeCell ref="A1:D1"/>
    <mergeCell ref="C2:I2"/>
  </mergeCells>
  <phoneticPr fontId="7" type="noConversion"/>
  <pageMargins left="0.75" right="0.75" top="0.68" bottom="0.32" header="0.34" footer="0.1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原料药厂房设备及附属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JCYY_ZHANGXB</dc:creator>
  <cp:lastModifiedBy>JCYY</cp:lastModifiedBy>
  <cp:lastPrinted>2024-02-20T08:32:00Z</cp:lastPrinted>
  <dcterms:created xsi:type="dcterms:W3CDTF">2024-02-19T02:55:00Z</dcterms:created>
  <dcterms:modified xsi:type="dcterms:W3CDTF">2024-04-03T06:59:46Z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AC1EF10D656543419EFC3B4734540FC0_12</vt:lpwstr>
  </property>
</Properties>
</file>